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431"/>
  <workbookPr codeName="ThisWorkbook" defaultThemeVersion="166925"/>
  <mc:AlternateContent xmlns:mc="http://schemas.openxmlformats.org/markup-compatibility/2006">
    <mc:Choice Requires="x15">
      <x15ac:absPath xmlns:x15ac="http://schemas.microsoft.com/office/spreadsheetml/2010/11/ac" url="W:\S&amp;A\Admin\"/>
    </mc:Choice>
  </mc:AlternateContent>
  <workbookProtection workbookAlgorithmName="SHA-512" workbookHashValue="FfIB/rDkwcO5SdVw9IMsOcvkgIJaIDLkr9YmzHHRYoNNAh+jorQgmWlV8/4855F1iA78to0wKbUv4ushsgHovw==" workbookSaltValue="zal0C/QJ9sOjTwH9kdN++A==" workbookSpinCount="100000" lockStructure="1"/>
  <bookViews>
    <workbookView xWindow="0" yWindow="0" windowWidth="28800" windowHeight="11250"/>
  </bookViews>
  <sheets>
    <sheet name="Instructions &amp; Inputs Page" sheetId="1" r:id="rId1"/>
    <sheet name="PTB's" sheetId="3" r:id="rId2"/>
    <sheet name="Tax Tables" sheetId="13" state="hidden" r:id="rId3"/>
  </sheets>
  <definedNames>
    <definedName name="_xlnm.Print_Area" localSheetId="0">'Instructions &amp; Inputs Page'!$A$1:$P$54</definedName>
    <definedName name="_xlnm.Print_Area" localSheetId="1">'PTB''s'!$A$1:$V$29</definedName>
  </definedName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U18" i="3" l="1"/>
  <c r="U17" i="3"/>
  <c r="S18" i="3"/>
  <c r="S17" i="3"/>
  <c r="Q18" i="3"/>
  <c r="Q17" i="3"/>
  <c r="O18" i="3"/>
  <c r="O17" i="3"/>
  <c r="M18" i="3"/>
  <c r="M17" i="3"/>
  <c r="K18" i="3"/>
  <c r="K17" i="3"/>
  <c r="I18" i="3"/>
  <c r="I17" i="3"/>
  <c r="G18" i="3"/>
  <c r="G17" i="3"/>
  <c r="E18" i="3"/>
  <c r="E17" i="3"/>
  <c r="C18" i="3"/>
  <c r="C17" i="3"/>
  <c r="U13" i="3"/>
  <c r="U14" i="3" s="1"/>
  <c r="S13" i="3"/>
  <c r="S14" i="3" s="1"/>
  <c r="Q13" i="3"/>
  <c r="Q14" i="3" s="1"/>
  <c r="O13" i="3"/>
  <c r="O14" i="3" s="1"/>
  <c r="M13" i="3"/>
  <c r="M14" i="3" s="1"/>
  <c r="K13" i="3"/>
  <c r="K14" i="3" s="1"/>
  <c r="I13" i="3"/>
  <c r="I14" i="3" s="1"/>
  <c r="G13" i="3"/>
  <c r="G14" i="3" s="1"/>
  <c r="E13" i="3"/>
  <c r="E14" i="3" s="1"/>
  <c r="U11" i="3"/>
  <c r="U12" i="3" s="1"/>
  <c r="S11" i="3"/>
  <c r="S12" i="3" s="1"/>
  <c r="Q11" i="3"/>
  <c r="Q12" i="3" s="1"/>
  <c r="O11" i="3"/>
  <c r="M11" i="3"/>
  <c r="M12" i="3" s="1"/>
  <c r="K11" i="3"/>
  <c r="K12" i="3" s="1"/>
  <c r="I11" i="3"/>
  <c r="I12" i="3" s="1"/>
  <c r="G11" i="3"/>
  <c r="G12" i="3" s="1"/>
  <c r="E11" i="3"/>
  <c r="E12" i="3" s="1"/>
  <c r="U9" i="3"/>
  <c r="U10" i="3" s="1"/>
  <c r="S9" i="3"/>
  <c r="S10" i="3" s="1"/>
  <c r="Q9" i="3"/>
  <c r="Q10" i="3" s="1"/>
  <c r="O9" i="3"/>
  <c r="O10" i="3" s="1"/>
  <c r="M9" i="3"/>
  <c r="M10" i="3" s="1"/>
  <c r="K9" i="3"/>
  <c r="K10" i="3" s="1"/>
  <c r="I9" i="3"/>
  <c r="I10" i="3" s="1"/>
  <c r="G9" i="3"/>
  <c r="G10" i="3" s="1"/>
  <c r="E9" i="3"/>
  <c r="E10" i="3" s="1"/>
  <c r="E19" i="3" l="1"/>
  <c r="E20" i="3" s="1"/>
  <c r="E24" i="3" s="1"/>
  <c r="I19" i="3"/>
  <c r="I20" i="3" s="1"/>
  <c r="I24" i="3" s="1"/>
  <c r="M19" i="3"/>
  <c r="Q19" i="3"/>
  <c r="Q20" i="3" s="1"/>
  <c r="Q24" i="3" s="1"/>
  <c r="U19" i="3"/>
  <c r="U20" i="3" s="1"/>
  <c r="U24" i="3" s="1"/>
  <c r="G19" i="3"/>
  <c r="G20" i="3" s="1"/>
  <c r="G24" i="3" s="1"/>
  <c r="O19" i="3"/>
  <c r="O20" i="3" s="1"/>
  <c r="O24" i="3" s="1"/>
  <c r="K19" i="3"/>
  <c r="K20" i="3" s="1"/>
  <c r="K24" i="3" s="1"/>
  <c r="S19" i="3"/>
  <c r="S20" i="3" s="1"/>
  <c r="S24" i="3" s="1"/>
  <c r="C19" i="3"/>
  <c r="M20" i="3"/>
  <c r="M24" i="3" s="1"/>
  <c r="O15" i="3"/>
  <c r="O12" i="3"/>
  <c r="U15" i="3"/>
  <c r="U16" i="3" s="1"/>
  <c r="U21" i="3" s="1"/>
  <c r="S15" i="3"/>
  <c r="S16" i="3" s="1"/>
  <c r="S21" i="3" s="1"/>
  <c r="Q15" i="3"/>
  <c r="Q16" i="3" s="1"/>
  <c r="Q21" i="3" s="1"/>
  <c r="M15" i="3"/>
  <c r="M16" i="3" s="1"/>
  <c r="M21" i="3" s="1"/>
  <c r="K15" i="3"/>
  <c r="K16" i="3" s="1"/>
  <c r="K21" i="3" s="1"/>
  <c r="I15" i="3"/>
  <c r="I16" i="3" s="1"/>
  <c r="I21" i="3" s="1"/>
  <c r="G15" i="3"/>
  <c r="G16" i="3" s="1"/>
  <c r="G21" i="3" s="1"/>
  <c r="E15" i="3"/>
  <c r="E16" i="3" s="1"/>
  <c r="E21" i="3" s="1"/>
  <c r="C9" i="13"/>
  <c r="L39" i="13"/>
  <c r="L38" i="13"/>
  <c r="L37" i="13"/>
  <c r="M37" i="13" s="1"/>
  <c r="F40" i="13"/>
  <c r="E39" i="13"/>
  <c r="E38" i="13"/>
  <c r="E37" i="13"/>
  <c r="F37" i="13" s="1"/>
  <c r="I22" i="3" l="1"/>
  <c r="I23" i="3" s="1"/>
  <c r="I26" i="3" s="1"/>
  <c r="H37" i="1" s="1"/>
  <c r="U22" i="3"/>
  <c r="U23" i="3" s="1"/>
  <c r="U26" i="3" s="1"/>
  <c r="N37" i="1" s="1"/>
  <c r="S22" i="3"/>
  <c r="S23" i="3" s="1"/>
  <c r="S26" i="3" s="1"/>
  <c r="M37" i="1" s="1"/>
  <c r="G22" i="3"/>
  <c r="G23" i="3" s="1"/>
  <c r="G26" i="3" s="1"/>
  <c r="G37" i="1" s="1"/>
  <c r="M22" i="3"/>
  <c r="M23" i="3" s="1"/>
  <c r="M26" i="3" s="1"/>
  <c r="J37" i="1" s="1"/>
  <c r="K22" i="3"/>
  <c r="K23" i="3" s="1"/>
  <c r="K26" i="3" s="1"/>
  <c r="I37" i="1" s="1"/>
  <c r="O16" i="3"/>
  <c r="O21" i="3" s="1"/>
  <c r="O22" i="3" s="1"/>
  <c r="O23" i="3" s="1"/>
  <c r="O26" i="3" s="1"/>
  <c r="K37" i="1" s="1"/>
  <c r="Q22" i="3"/>
  <c r="Q23" i="3" s="1"/>
  <c r="Q26" i="3" s="1"/>
  <c r="L37" i="1" s="1"/>
  <c r="E22" i="3"/>
  <c r="E23" i="3" s="1"/>
  <c r="E26" i="3" s="1"/>
  <c r="F37" i="1" s="1"/>
  <c r="M38" i="13"/>
  <c r="F38" i="13"/>
  <c r="C10" i="13"/>
  <c r="J9" i="13"/>
  <c r="L31" i="13"/>
  <c r="L30" i="13"/>
  <c r="L29" i="13"/>
  <c r="L28" i="13"/>
  <c r="L27" i="13"/>
  <c r="L26" i="13"/>
  <c r="M26" i="13" s="1"/>
  <c r="L20" i="13"/>
  <c r="L19" i="13"/>
  <c r="L18" i="13"/>
  <c r="L17" i="13"/>
  <c r="L16" i="13"/>
  <c r="L15" i="13"/>
  <c r="M15" i="13" s="1"/>
  <c r="E31" i="13"/>
  <c r="E30" i="13"/>
  <c r="E29" i="13"/>
  <c r="E28" i="13"/>
  <c r="E27" i="13"/>
  <c r="E26" i="13"/>
  <c r="F26" i="13" s="1"/>
  <c r="E20" i="13"/>
  <c r="E19" i="13"/>
  <c r="E18" i="13"/>
  <c r="E17" i="13"/>
  <c r="E16" i="13"/>
  <c r="E15" i="13"/>
  <c r="F15" i="13" s="1"/>
  <c r="M39" i="13" l="1"/>
  <c r="G37" i="13"/>
  <c r="G40" i="13"/>
  <c r="G38" i="13"/>
  <c r="G39" i="13"/>
  <c r="F39" i="13"/>
  <c r="M27" i="13"/>
  <c r="M16" i="13"/>
  <c r="F27" i="13"/>
  <c r="F16" i="13"/>
  <c r="M40" i="13" l="1"/>
  <c r="M17" i="13"/>
  <c r="M28" i="13"/>
  <c r="F17" i="13"/>
  <c r="F28" i="13"/>
  <c r="M29" i="13" l="1"/>
  <c r="M18" i="13"/>
  <c r="F29" i="13"/>
  <c r="F18" i="13"/>
  <c r="M19" i="13" l="1"/>
  <c r="M30" i="13"/>
  <c r="F19" i="13"/>
  <c r="F30" i="13"/>
  <c r="M31" i="13" l="1"/>
  <c r="M20" i="13"/>
  <c r="F31" i="13"/>
  <c r="F20" i="13"/>
  <c r="M21" i="13" l="1"/>
  <c r="M32" i="13"/>
  <c r="F32" i="13"/>
  <c r="F21" i="13"/>
  <c r="P18" i="1" l="1"/>
  <c r="P19" i="1"/>
  <c r="P13" i="1"/>
  <c r="C13" i="3"/>
  <c r="C14" i="3" s="1"/>
  <c r="C11" i="3"/>
  <c r="C12" i="3" s="1"/>
  <c r="C9" i="3"/>
  <c r="C10" i="3" s="1"/>
  <c r="C20" i="3" l="1"/>
  <c r="C24" i="3" s="1"/>
  <c r="C15" i="3"/>
  <c r="C16" i="3" s="1"/>
  <c r="C21" i="3" s="1"/>
  <c r="P23" i="1"/>
  <c r="P25" i="1" s="1"/>
  <c r="P20" i="1"/>
  <c r="P22" i="1" s="1"/>
  <c r="P14" i="1"/>
  <c r="C22" i="3" l="1"/>
  <c r="C23" i="3" s="1"/>
  <c r="C26" i="3" s="1"/>
  <c r="E37" i="1" l="1"/>
  <c r="P11" i="1" l="1"/>
  <c r="P16" i="1" s="1"/>
  <c r="P26" i="1" s="1"/>
  <c r="P27" i="1" s="1"/>
  <c r="P29" i="1" s="1"/>
  <c r="J10" i="13" s="1"/>
  <c r="O37" i="1"/>
  <c r="N39" i="13" l="1"/>
  <c r="N38" i="13"/>
  <c r="N37" i="13"/>
  <c r="N40" i="13"/>
  <c r="N27" i="13"/>
  <c r="N26" i="13"/>
  <c r="N16" i="13"/>
  <c r="N15" i="13"/>
  <c r="N28" i="13"/>
  <c r="N17" i="13"/>
  <c r="N29" i="13"/>
  <c r="N18" i="13"/>
  <c r="N30" i="13"/>
  <c r="N19" i="13"/>
  <c r="N20" i="13"/>
  <c r="N31" i="13"/>
  <c r="N32" i="13"/>
  <c r="N21" i="13"/>
  <c r="G15" i="13"/>
  <c r="G26" i="13"/>
  <c r="G16" i="13"/>
  <c r="G27" i="13"/>
  <c r="G28" i="13"/>
  <c r="G17" i="13"/>
  <c r="G29" i="13"/>
  <c r="G18" i="13"/>
  <c r="G19" i="13"/>
  <c r="G30" i="13"/>
  <c r="C11" i="13" s="1"/>
  <c r="G31" i="13"/>
  <c r="G20" i="13"/>
  <c r="G32" i="13"/>
  <c r="G21" i="13"/>
  <c r="J11" i="13" l="1"/>
  <c r="S7" i="13" s="1"/>
  <c r="P30" i="1" s="1"/>
</calcChain>
</file>

<file path=xl/comments1.xml><?xml version="1.0" encoding="utf-8"?>
<comments xmlns="http://schemas.openxmlformats.org/spreadsheetml/2006/main">
  <authors>
    <author>James</author>
  </authors>
  <commentList>
    <comment ref="C21" authorId="0" shapeId="0">
      <text>
        <r>
          <rPr>
            <sz val="9"/>
            <color indexed="81"/>
            <rFont val="Tahoma"/>
            <family val="2"/>
          </rPr>
          <t xml:space="preserve">
</t>
        </r>
        <r>
          <rPr>
            <sz val="12"/>
            <color indexed="81"/>
            <rFont val="Segoe UI"/>
            <family val="2"/>
          </rPr>
          <t xml:space="preserve">TI - Taxable Income - Taxpayer's taxable income before the deduction of the taxpayer's QBI deduction.
CG - Capital Gains - This is the taxpayer's capital gains including qualified dividend income.
QBI - Qualified Business Income - In general, this is the taxpayer's flow-through ordinary taxable income from PTBs.
PTB - Pass-Through Business - These include sole-proprietorships, partnerships, LLCs, S-Corps, estates and trusts, and real estate businesses.
Wages - This is the taxpayer's allocable share of wages paid by the PTB.
Basis - This is the taxpayer's allocable share of unadjusted basis of depreciable assets of the PTB.
SSB - Specified Service Business - These are certain professional service businesses including doctors, lawyers, accountants, brokers, athletes, and consultants.
REIT/PTPs - This is the taxpayer's qualified ordinary income or dividends from REITs and Publicly Traded Partnerships.
Coops - This is the taxpayer's qualified ordinary income or dividends from Cooperatives, usually farming coops. </t>
        </r>
      </text>
    </comment>
    <comment ref="D38" authorId="0" shapeId="0">
      <text>
        <r>
          <rPr>
            <sz val="9"/>
            <color indexed="81"/>
            <rFont val="Tahoma"/>
            <family val="2"/>
          </rPr>
          <t xml:space="preserve">
</t>
        </r>
        <r>
          <rPr>
            <sz val="12"/>
            <color indexed="81"/>
            <rFont val="Segoe UI"/>
            <family val="2"/>
          </rPr>
          <t>TI - Taxable Income - Taxpayer's taxable income before the deduction of the taxpayer's QBI deduction.
CG - Capital Gains - This is the taxpayer's capital gains including qualified dividend income.
QBI - Qualified Business Income - In general, this is the taxpayer's flow-through ordinary taxable income from PTBs.
PTB - Pass-Through Business - These include sole-proprietorships, partnerships, LLCs, S-Corps, estates and trusts, and real estate businesses.
Wages - This is the taxpayer's allocable share of wages paid by the PTB.
Basis - This is the taxpayer's allocable share of unadjusted basis of depreciable assets of the PTB.
SSB - Specified Service Business - These are certain professional service businesses including doctors, lawyers, accountants, brokers, athletes, and consultants.
REIT/PTPs - This is the taxpayer's qualified ordinary income or dividends from REITs and Publicly Traded Partnerships.
Coops - This is the taxpayer's qualified ordinary income or dividends from Cooperatives, usually farming coops.</t>
        </r>
      </text>
    </comment>
  </commentList>
</comments>
</file>

<file path=xl/sharedStrings.xml><?xml version="1.0" encoding="utf-8"?>
<sst xmlns="http://schemas.openxmlformats.org/spreadsheetml/2006/main" count="185" uniqueCount="118">
  <si>
    <t>20% Qualified Business Income (QBI) Deduction for Individuals</t>
  </si>
  <si>
    <t>QBI Deduction Calculator</t>
  </si>
  <si>
    <t>Net Capital Gains</t>
  </si>
  <si>
    <t>Jim Skorheim, www.skorheim.com, jim@skorheim.com</t>
  </si>
  <si>
    <t>© SKORHEIM &amp; ASSOCIATES, AN ACCOUNTANCY CORPORATION, 2018, ALL RIGHTS RESERVED</t>
  </si>
  <si>
    <t>LEGEND:</t>
  </si>
  <si>
    <t>Abbreviation</t>
  </si>
  <si>
    <t>Title</t>
  </si>
  <si>
    <t>Description</t>
  </si>
  <si>
    <t>TI</t>
  </si>
  <si>
    <t>Taxable Income Before QBI Deduction</t>
  </si>
  <si>
    <t>This is the taxpayer's taxable income before the deduction of the taxpayer's QBI deduction.</t>
  </si>
  <si>
    <t>CG</t>
  </si>
  <si>
    <t>This is the taxpayer's capital gains including qualified dividend income.</t>
  </si>
  <si>
    <t>QBI</t>
  </si>
  <si>
    <t>Qualified Business Income</t>
  </si>
  <si>
    <t xml:space="preserve">In general, this is the taxpayer's flow-through ordinary taxable income from PTB's. </t>
  </si>
  <si>
    <t>PTB</t>
  </si>
  <si>
    <t>Pass-Through Business</t>
  </si>
  <si>
    <t>These include sole-proprietorships, partnerships, LLC's, S-Corps, estates and trusts, and real estate businesses.</t>
  </si>
  <si>
    <t>Wages</t>
  </si>
  <si>
    <t>Unadjusted Basis of Depreciable Property</t>
  </si>
  <si>
    <t>This is the taxpayer's allocable share of wages paid by the PTB.</t>
  </si>
  <si>
    <t>Basis</t>
  </si>
  <si>
    <t>This is the taxpayer's allocable share of unadjusted basis of depreciable assets of the PTB.</t>
  </si>
  <si>
    <t>SSB's</t>
  </si>
  <si>
    <t>Specified Service Businesses</t>
  </si>
  <si>
    <t>These are certain professional service businesses including doctors, lawyers, accountants, brokers, athletes and consultants.</t>
  </si>
  <si>
    <t>Coop Dividends</t>
  </si>
  <si>
    <t>Coop's</t>
  </si>
  <si>
    <t>REIT/PTP's</t>
  </si>
  <si>
    <t>REIT/PTP dividends</t>
  </si>
  <si>
    <t xml:space="preserve">This is the taxpayer's qualified ordinary income or dividends from REIT's and Publicly Traded Partnerships. </t>
  </si>
  <si>
    <t xml:space="preserve">This is the taxpayer's qualified ordinary income or dividends from Cooperatives, usually farming coops. </t>
  </si>
  <si>
    <t>THRESHOLD QUESTIONS AND INPUTS:</t>
  </si>
  <si>
    <t>(2) If YES, complete the following input cells for the taxpayer, and go to Question (3):</t>
  </si>
  <si>
    <t>PTB 1</t>
  </si>
  <si>
    <t>Enter 1 if PTB is an SSB:</t>
  </si>
  <si>
    <t>PTB 2</t>
  </si>
  <si>
    <t>PTB 3</t>
  </si>
  <si>
    <t>PTB 4</t>
  </si>
  <si>
    <t>PTB 5</t>
  </si>
  <si>
    <t>PTB 6</t>
  </si>
  <si>
    <t>PTB 7</t>
  </si>
  <si>
    <t>PTB 8</t>
  </si>
  <si>
    <t>PTB 9</t>
  </si>
  <si>
    <t>PTB 10</t>
  </si>
  <si>
    <t>(8) The greater of Line (4) or Line (7).</t>
  </si>
  <si>
    <t>(11) TI less phase-out threshold of Line (9), but not less than zero or more than Line (10).</t>
  </si>
  <si>
    <t>(12) Wages limit reduction percentage. Line (11) divided by (10).</t>
  </si>
  <si>
    <t>(13) 20% QBI deduction, Line (2) less Wages &amp; Basis limit, Line (8), but not less than zero.</t>
  </si>
  <si>
    <t>(14) Wages &amp; Basis phase-out reduction, Line (12) times Line (13).</t>
  </si>
  <si>
    <t>(15) 20% QBI deduction less Wages &amp; Basis phase-out reduction. Line (2) less Line (14).</t>
  </si>
  <si>
    <t>(4) Add Lines (1) and (3).</t>
  </si>
  <si>
    <t>(5) TI less CG.</t>
  </si>
  <si>
    <t>(7) Subtract Line (6) from Line (5).</t>
  </si>
  <si>
    <t>(8) 20% of Line (7).</t>
  </si>
  <si>
    <t>(10) Lesser of Line (5) or Line (9).</t>
  </si>
  <si>
    <t>(11) Lesser of Line (4) or Line (8).</t>
  </si>
  <si>
    <t>(12) Add Lines (10) and (11).</t>
  </si>
  <si>
    <t>Section 199A, and this calculator, only need five (5) general inputs, and four (4) additional inputs for each PTB, for its calculations. A legend of terms and inputs is provided below along with some threshold questions, and the necessary input cells. This Excel sheet is the introductory and input sheet. There are ten (10) additional sheets, identified in the tabs at the bottom of this input sheet that will illustrate the mathematical logic for the calculation of the QBI deduction for up to ten PTB's. The calculator also includes, in this introductory sheet, the calculation of the deduction, if any, available for qualified cooperative dividends, qualified REIT dividends and qualified publicly traded partnership income. Please be careful when determining the proper amounts of the required inputs. The legend endeavors to properly describe the required input amounts, but here again, the new law may be ambiguous. We understand that Congress expects the Secretary of the Treasury to promulgate clarifying rules and regulations to assist practitioners in applying this new provision. The yellow colored cells, below, are your input cells. All other cells are calculation cells and have been protected so you can't inadvertently change them. The green colored cells, below and on the PTB tabs, are calculation cells where your input data enters the QBI deduction calculation. The orange colored cells, below and on the PTB tabs, are the calculated QBI deduction for each applicable PTB. The blue colored cell at the bottom of this input sheet shows the total calculated QBI deduction for the taxpayer.</t>
  </si>
  <si>
    <t>END OF FORM</t>
  </si>
  <si>
    <t>S</t>
  </si>
  <si>
    <t>M</t>
  </si>
  <si>
    <t>25301 Cabot Road, Suite 208</t>
  </si>
  <si>
    <t>Laguna Hills, CA 92653</t>
  </si>
  <si>
    <t>www.SKORHEIM.com</t>
  </si>
  <si>
    <t>(949) 438-7430</t>
  </si>
  <si>
    <t>S or M</t>
  </si>
  <si>
    <t>Tax</t>
  </si>
  <si>
    <t>Single Vlookup Table</t>
  </si>
  <si>
    <t>Bottom of Tax Bracket</t>
  </si>
  <si>
    <t>Top of Tax Bracket</t>
  </si>
  <si>
    <t>Incremental Tax Rate</t>
  </si>
  <si>
    <t>Tax on Bracket Range</t>
  </si>
  <si>
    <t>Tax on Top of Tax Bracket</t>
  </si>
  <si>
    <t>Tax on TI</t>
  </si>
  <si>
    <t>Married Joint Vlookup Table</t>
  </si>
  <si>
    <t>Tax before QBI deduction:</t>
  </si>
  <si>
    <t>Tax after QBI deduction:</t>
  </si>
  <si>
    <t>Savings:</t>
  </si>
  <si>
    <t>(1) Total calculated QBI deductions for all PTB's included below:</t>
  </si>
  <si>
    <t>(9) Phase-out threshold: $157,500 if single, estate or trust; $315,000 if MFJ.</t>
  </si>
  <si>
    <t>(10) Phase-out range: $50,000 if single, estate or trust; $100,000 if MFJ.</t>
  </si>
  <si>
    <t>E</t>
  </si>
  <si>
    <t>Estates &amp; Trusts Vlookup Table</t>
  </si>
  <si>
    <t>AGGREGATE QBI DEDUCTION CALCULATION:</t>
  </si>
  <si>
    <t>END OF CALCULATOR</t>
  </si>
  <si>
    <t xml:space="preserve">This spreadsheet will calculate a taxpayer's (individual, estate, or trust) applicable Qualified Business Income (QBI) Deduction, sometimes known as the Pass-Through Business (PTB) Income Deduction, for as many as ten (10) Pass-Through Business entities. The available QBI deduction must be calculated independently for each PTB, and the results must be added together in order to determine the available deduction. This deduction is calculated pursuant to the provisions of Section 199A of the Internal Revenue Code as newly enacted by the Tax Cuts &amp; Jobs Act of 2017.  We have endeavored to make this calculator accurate and consistent with the provisions of this new tax law, but we make no representations or warranties as to how the IRS may interpret this new law. Section 199A is complicated, and, in some areas, ambiguous. Users should familiarize themselves with the relevant provisions of the new law and satisfy themselves that this calculator has produced the proper results. This calculator is provided only as a tool in assisting users in reaching their own professional conclusions about the application of the new Section 199A deduction. We have provided the mathematics of the calculations so the user can review the details of the calculations for each PTB. </t>
  </si>
  <si>
    <t>Please CLICK OR HOVER HERE for Legend of Terms for Help</t>
  </si>
  <si>
    <t>(3) Does the taxpayer have income or losses from PTBs? If NO, STOP HERE, the taxpayer's QBI deduction is calculated to the right.</t>
  </si>
  <si>
    <t>(1) Does the taxpayer have income or losses from PTBs, REITs, PTPs or Coops? If NO, STOP HERE, no deduction is available.</t>
  </si>
  <si>
    <t>REIT/PTPs</t>
  </si>
  <si>
    <t>Coops</t>
  </si>
  <si>
    <t>QBI ENTITY INPUTS FOR EACH PTB:</t>
  </si>
  <si>
    <t>PASS-THROUGH BUSINESS(ES) (PTBs)</t>
  </si>
  <si>
    <t>Calculated QBI deduction for each PTB:</t>
  </si>
  <si>
    <t>(2) The taxpayer's REIT dividends and PTP income.</t>
  </si>
  <si>
    <t>(3) 20% of the taxpayer's REIT dividends and PTP income.</t>
  </si>
  <si>
    <t>(6) The taxpayer's Coop dividends.</t>
  </si>
  <si>
    <t>(9) 20% of Line (6), the taxpayer's Coop dividends.</t>
  </si>
  <si>
    <t>(13) The taxpayer's QBI deduction is the lesser of Line (5) or Line (12).</t>
  </si>
  <si>
    <t>(14) The taxpayer's potential tax savings:</t>
  </si>
  <si>
    <t>(4) If YES, does the taxpayer have positive combined QBI for all PTBs? If NO, STOP HERE, any net losses from PTBs will carry-</t>
  </si>
  <si>
    <t xml:space="preserve">     over to next year for this calculation and the taxpayer's current year QBI deduction is calculated to the right.</t>
  </si>
  <si>
    <t>(5) If YES, complete the following input cells for each of the taxpayer's PTBs, and the taxpayer's QBI deduction will then
     be calculated to the right and in the PTB tab of this Excel calculator workbook:</t>
  </si>
  <si>
    <t>END OF CALCULATOR                         END OF CALCULATOR                           END OF CALCULATOR                          END OF CALCULATOR                          END OF CALCULATOR                           END OF CALCULATOR                          END OF CALCULATOR                        END OF CALCULATOR</t>
  </si>
  <si>
    <t>Total For All PTBs</t>
  </si>
  <si>
    <t>(1) Positive or negative QBI for each PTB (from inputs page).</t>
  </si>
  <si>
    <t>(2) 20% of the positive or negative QBI for each PTB.</t>
  </si>
  <si>
    <t>(3) Taxpayer's share of wages for each PTB (from inputs page).</t>
  </si>
  <si>
    <t>(4) 50% of taxpayer's share of wages for each PTB.</t>
  </si>
  <si>
    <t>(5) Taxpayer's share of unadjusted basis for qualifying depreciable assets for each PTB (from inputs page).</t>
  </si>
  <si>
    <t>(6) 2.5% of taxpayer's share of unadjusted basis for qualifying depreciable assets for each PTB.</t>
  </si>
  <si>
    <t>(7) 25% of taxpayer's share of wages, plus 2.5% of taxpayer's share of unadjusted basis of depreciable assets for each PTB.</t>
  </si>
  <si>
    <t>(16) If a PTB is a SSB, applicable percentage for QBI deduction. 100% minus Line (12) for each SSB.</t>
  </si>
  <si>
    <t>(17) QBI deduction for each PTB.</t>
  </si>
  <si>
    <r>
      <t>Filing Status (</t>
    </r>
    <r>
      <rPr>
        <b/>
        <sz val="11"/>
        <color rgb="FFFF0000"/>
        <rFont val="Leelawadee UI"/>
        <family val="2"/>
      </rPr>
      <t>S</t>
    </r>
    <r>
      <rPr>
        <b/>
        <sz val="11"/>
        <color theme="1" tint="0.249977111117893"/>
        <rFont val="Leelawadee UI"/>
        <family val="2"/>
      </rPr>
      <t>)ingle; (</t>
    </r>
    <r>
      <rPr>
        <b/>
        <sz val="11"/>
        <color rgb="FFFF0000"/>
        <rFont val="Leelawadee UI"/>
        <family val="2"/>
      </rPr>
      <t>E</t>
    </r>
    <r>
      <rPr>
        <b/>
        <sz val="11"/>
        <color theme="1" tint="0.249977111117893"/>
        <rFont val="Leelawadee UI"/>
        <family val="2"/>
      </rPr>
      <t>)state or Trust; (</t>
    </r>
    <r>
      <rPr>
        <b/>
        <sz val="11"/>
        <color rgb="FFFF0000"/>
        <rFont val="Leelawadee UI"/>
        <family val="2"/>
      </rPr>
      <t>M</t>
    </r>
    <r>
      <rPr>
        <b/>
        <sz val="11"/>
        <color theme="1" tint="0.249977111117893"/>
        <rFont val="Leelawadee UI"/>
        <family val="2"/>
      </rPr>
      <t>)arried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</si>
</sst>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2" formatCode="_(&quot;$&quot;* #,##0_);_(&quot;$&quot;* \(#,##0\);_(&quot;$&quot;* &quot;-&quot;_);_(@_)"/>
    <numFmt numFmtId="41" formatCode="_(* #,##0_);_(* \(#,##0\);_(* &quot;-&quot;_);_(@_)"/>
    <numFmt numFmtId="43" formatCode="_(* #,##0.00_);_(* \(#,##0.00\);_(* &quot;-&quot;??_);_(@_)"/>
    <numFmt numFmtId="164" formatCode="_(* #,##0_);_(* \(#,##0\);_(* &quot;-&quot;??_);_(@_)"/>
  </numFmts>
  <fonts count="32" x14ac:knownFonts="1">
    <font>
      <sz val="11"/>
      <color theme="1"/>
      <name val="Calibri"/>
      <family val="2"/>
      <scheme val="minor"/>
    </font>
    <font>
      <sz val="11"/>
      <color theme="1"/>
      <name val="Calibri"/>
      <family val="2"/>
      <scheme val="minor"/>
    </font>
    <font>
      <b/>
      <sz val="11"/>
      <color theme="1"/>
      <name val="Calibri"/>
      <family val="2"/>
      <scheme val="minor"/>
    </font>
    <font>
      <b/>
      <sz val="12"/>
      <color theme="1"/>
      <name val="Calibri"/>
      <family val="2"/>
      <scheme val="minor"/>
    </font>
    <font>
      <b/>
      <sz val="14"/>
      <color theme="1"/>
      <name val="Calibri"/>
      <family val="2"/>
      <scheme val="minor"/>
    </font>
    <font>
      <sz val="12"/>
      <color theme="1"/>
      <name val="Calibri"/>
      <family val="2"/>
      <scheme val="minor"/>
    </font>
    <font>
      <b/>
      <i/>
      <sz val="14"/>
      <color theme="1"/>
      <name val="Calibri"/>
      <family val="2"/>
      <scheme val="minor"/>
    </font>
    <font>
      <b/>
      <i/>
      <sz val="16"/>
      <color theme="1"/>
      <name val="Calibri"/>
      <family val="2"/>
      <scheme val="minor"/>
    </font>
    <font>
      <sz val="11"/>
      <color theme="1"/>
      <name val="Leelawadee UI Semilight"/>
      <family val="2"/>
    </font>
    <font>
      <sz val="11"/>
      <color theme="1"/>
      <name val="Leelawadee UI"/>
      <family val="2"/>
    </font>
    <font>
      <b/>
      <sz val="11"/>
      <color theme="1" tint="0.249977111117893"/>
      <name val="Leelawadee UI"/>
      <family val="2"/>
    </font>
    <font>
      <sz val="11"/>
      <color theme="1" tint="0.14999847407452621"/>
      <name val="Leelawadee UI"/>
      <family val="2"/>
    </font>
    <font>
      <sz val="20"/>
      <color theme="4"/>
      <name val="Nirmala UI Semilight"/>
      <family val="2"/>
    </font>
    <font>
      <sz val="11"/>
      <color theme="1" tint="0.14999847407452621"/>
      <name val="Leelawadee UI Semilight"/>
      <family val="2"/>
    </font>
    <font>
      <sz val="9"/>
      <color indexed="81"/>
      <name val="Tahoma"/>
      <family val="2"/>
    </font>
    <font>
      <sz val="12"/>
      <color indexed="81"/>
      <name val="Segoe UI"/>
      <family val="2"/>
    </font>
    <font>
      <u/>
      <sz val="11"/>
      <color theme="10"/>
      <name val="Calibri"/>
      <family val="2"/>
      <scheme val="minor"/>
    </font>
    <font>
      <sz val="14"/>
      <color theme="1"/>
      <name val="Calibri"/>
      <family val="2"/>
      <scheme val="minor"/>
    </font>
    <font>
      <sz val="11"/>
      <color theme="1"/>
      <name val="Segoe UI"/>
      <family val="2"/>
    </font>
    <font>
      <sz val="20"/>
      <color theme="4"/>
      <name val="Segoe UI"/>
      <family val="2"/>
    </font>
    <font>
      <sz val="16"/>
      <color theme="1"/>
      <name val="Segoe UI"/>
      <family val="2"/>
    </font>
    <font>
      <sz val="11"/>
      <color theme="2" tint="-0.749992370372631"/>
      <name val="Segoe UI"/>
      <family val="2"/>
    </font>
    <font>
      <sz val="12"/>
      <color theme="2" tint="-0.749992370372631"/>
      <name val="Segoe UI"/>
      <family val="2"/>
    </font>
    <font>
      <b/>
      <sz val="11"/>
      <color theme="2" tint="-0.749992370372631"/>
      <name val="Segoe UI"/>
      <family val="2"/>
    </font>
    <font>
      <sz val="11"/>
      <color theme="0"/>
      <name val="Calibri"/>
      <family val="2"/>
      <scheme val="minor"/>
    </font>
    <font>
      <sz val="24"/>
      <color theme="1"/>
      <name val="Calibri"/>
      <family val="2"/>
      <scheme val="minor"/>
    </font>
    <font>
      <b/>
      <u/>
      <sz val="14"/>
      <color theme="10"/>
      <name val="Calibri"/>
      <family val="2"/>
      <scheme val="minor"/>
    </font>
    <font>
      <b/>
      <sz val="16"/>
      <color theme="1"/>
      <name val="Calibri"/>
      <family val="2"/>
      <scheme val="minor"/>
    </font>
    <font>
      <b/>
      <sz val="20"/>
      <color theme="4"/>
      <name val="Nirmala UI Semilight"/>
      <family val="2"/>
    </font>
    <font>
      <b/>
      <sz val="11"/>
      <color theme="1" tint="0.14999847407452621"/>
      <name val="Leelawadee UI Semilight"/>
      <family val="2"/>
    </font>
    <font>
      <b/>
      <sz val="10"/>
      <color theme="1" tint="0.14999847407452621"/>
      <name val="Leelawadee UI Semilight"/>
      <family val="2"/>
    </font>
    <font>
      <b/>
      <sz val="11"/>
      <color rgb="FFFF0000"/>
      <name val="Leelawadee UI"/>
      <family val="2"/>
    </font>
  </fonts>
  <fills count="7">
    <fill>
      <patternFill patternType="none"/>
    </fill>
    <fill>
      <patternFill patternType="gray125"/>
    </fill>
    <fill>
      <patternFill patternType="solid">
        <fgColor theme="2" tint="-9.9978637043366805E-2"/>
        <bgColor indexed="64"/>
      </patternFill>
    </fill>
    <fill>
      <patternFill patternType="solid">
        <fgColor rgb="FF92D050"/>
        <bgColor indexed="64"/>
      </patternFill>
    </fill>
    <fill>
      <patternFill patternType="solid">
        <fgColor rgb="FFFF7C80"/>
        <bgColor indexed="64"/>
      </patternFill>
    </fill>
    <fill>
      <patternFill patternType="solid">
        <fgColor rgb="FFFFC000"/>
        <bgColor indexed="64"/>
      </patternFill>
    </fill>
    <fill>
      <patternFill patternType="solid">
        <fgColor rgb="FFFFFF00"/>
        <bgColor indexed="64"/>
      </patternFill>
    </fill>
  </fills>
  <borders count="23">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right/>
      <top/>
      <bottom style="thin">
        <color theme="1" tint="0.249977111117893"/>
      </bottom>
      <diagonal/>
    </border>
    <border>
      <left/>
      <right/>
      <top style="thin">
        <color theme="1" tint="0.249977111117893"/>
      </top>
      <bottom/>
      <diagonal/>
    </border>
    <border>
      <left/>
      <right/>
      <top style="thin">
        <color theme="1" tint="0.249977111117893"/>
      </top>
      <bottom style="thin">
        <color theme="1" tint="0.249977111117893"/>
      </bottom>
      <diagonal/>
    </border>
    <border>
      <left/>
      <right/>
      <top style="thin">
        <color theme="1" tint="0.249977111117893"/>
      </top>
      <bottom style="double">
        <color theme="1" tint="0.249977111117893"/>
      </bottom>
      <diagonal/>
    </border>
    <border>
      <left/>
      <right/>
      <top/>
      <bottom style="double">
        <color theme="1" tint="0.249977111117893"/>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0" fontId="16" fillId="0" borderId="0" applyNumberFormat="0" applyFill="0" applyBorder="0" applyAlignment="0" applyProtection="0"/>
  </cellStyleXfs>
  <cellXfs count="132">
    <xf numFmtId="0" fontId="0" fillId="0" borderId="0" xfId="0"/>
    <xf numFmtId="164" fontId="0" fillId="0" borderId="0" xfId="1" applyNumberFormat="1" applyFont="1"/>
    <xf numFmtId="164" fontId="0" fillId="0" borderId="0" xfId="1" applyNumberFormat="1" applyFont="1" applyFill="1" applyBorder="1"/>
    <xf numFmtId="0" fontId="0" fillId="0" borderId="3" xfId="0" applyBorder="1"/>
    <xf numFmtId="0" fontId="0" fillId="0" borderId="4" xfId="0" applyBorder="1"/>
    <xf numFmtId="0" fontId="0" fillId="0" borderId="5" xfId="0" applyBorder="1"/>
    <xf numFmtId="0" fontId="0" fillId="0" borderId="6" xfId="0" applyBorder="1"/>
    <xf numFmtId="0" fontId="3" fillId="0" borderId="0" xfId="0" applyFont="1" applyAlignment="1">
      <alignment horizontal="center"/>
    </xf>
    <xf numFmtId="0" fontId="0" fillId="0" borderId="9" xfId="0" applyBorder="1"/>
    <xf numFmtId="0" fontId="0" fillId="0" borderId="10" xfId="0" applyBorder="1"/>
    <xf numFmtId="0" fontId="0" fillId="0" borderId="0" xfId="0" applyBorder="1"/>
    <xf numFmtId="0" fontId="0" fillId="0" borderId="11" xfId="0" applyBorder="1"/>
    <xf numFmtId="0" fontId="0" fillId="0" borderId="0" xfId="0" applyFill="1" applyBorder="1"/>
    <xf numFmtId="0" fontId="0" fillId="0" borderId="0" xfId="0" applyFill="1" applyBorder="1" applyAlignment="1">
      <alignment wrapText="1"/>
    </xf>
    <xf numFmtId="0" fontId="6" fillId="0" borderId="7" xfId="0" applyFont="1" applyBorder="1"/>
    <xf numFmtId="0" fontId="2" fillId="0" borderId="3" xfId="0" applyFont="1" applyBorder="1"/>
    <xf numFmtId="0" fontId="2" fillId="0" borderId="0" xfId="0" applyFont="1" applyBorder="1"/>
    <xf numFmtId="0" fontId="7" fillId="0" borderId="11" xfId="0" applyFont="1" applyBorder="1"/>
    <xf numFmtId="0" fontId="9" fillId="0" borderId="0" xfId="0" applyFont="1"/>
    <xf numFmtId="0" fontId="9" fillId="0" borderId="0" xfId="0" applyFont="1" applyAlignment="1">
      <alignment horizontal="left" vertical="top" wrapText="1"/>
    </xf>
    <xf numFmtId="0" fontId="10" fillId="0" borderId="0" xfId="0" applyFont="1" applyAlignment="1">
      <alignment vertical="center"/>
    </xf>
    <xf numFmtId="0" fontId="11" fillId="0" borderId="0" xfId="0" applyFont="1"/>
    <xf numFmtId="0" fontId="0" fillId="0" borderId="13" xfId="0" applyBorder="1"/>
    <xf numFmtId="0" fontId="0" fillId="0" borderId="14" xfId="0" applyBorder="1"/>
    <xf numFmtId="0" fontId="9" fillId="0" borderId="13" xfId="0" applyFont="1" applyBorder="1" applyAlignment="1">
      <alignment horizontal="left" vertical="top" wrapText="1"/>
    </xf>
    <xf numFmtId="0" fontId="12" fillId="0" borderId="13" xfId="0" applyFont="1" applyBorder="1" applyAlignment="1">
      <alignment vertical="center"/>
    </xf>
    <xf numFmtId="0" fontId="0" fillId="0" borderId="0" xfId="0" applyBorder="1" applyAlignment="1">
      <alignment horizontal="left" vertical="center"/>
    </xf>
    <xf numFmtId="0" fontId="0" fillId="0" borderId="0" xfId="0" applyBorder="1" applyAlignment="1">
      <alignment vertical="center"/>
    </xf>
    <xf numFmtId="164" fontId="0" fillId="0" borderId="0" xfId="1" applyNumberFormat="1" applyFont="1" applyFill="1" applyBorder="1" applyAlignment="1">
      <alignment vertical="center"/>
    </xf>
    <xf numFmtId="0" fontId="0" fillId="0" borderId="0" xfId="0" applyAlignment="1">
      <alignment horizontal="left" vertical="center"/>
    </xf>
    <xf numFmtId="0" fontId="4" fillId="0" borderId="0" xfId="0" applyFont="1" applyAlignment="1">
      <alignment horizontal="left"/>
    </xf>
    <xf numFmtId="0" fontId="3" fillId="0" borderId="0" xfId="0" applyFont="1" applyAlignment="1">
      <alignment horizontal="left"/>
    </xf>
    <xf numFmtId="0" fontId="3" fillId="0" borderId="0" xfId="0" applyFont="1" applyAlignment="1">
      <alignment horizontal="left" vertical="top" wrapText="1"/>
    </xf>
    <xf numFmtId="164" fontId="0" fillId="0" borderId="0" xfId="1" applyNumberFormat="1" applyFont="1" applyFill="1" applyBorder="1" applyAlignment="1">
      <alignment horizontal="left"/>
    </xf>
    <xf numFmtId="0" fontId="0" fillId="0" borderId="0" xfId="0" applyAlignment="1">
      <alignment horizontal="left"/>
    </xf>
    <xf numFmtId="0" fontId="0" fillId="0" borderId="0" xfId="0" applyFill="1" applyBorder="1" applyAlignment="1">
      <alignment horizontal="left"/>
    </xf>
    <xf numFmtId="0" fontId="0" fillId="0" borderId="0" xfId="0" applyBorder="1" applyAlignment="1">
      <alignment horizontal="left"/>
    </xf>
    <xf numFmtId="0" fontId="8" fillId="0" borderId="0" xfId="0" applyFont="1" applyFill="1" applyBorder="1" applyAlignment="1">
      <alignment horizontal="left" vertical="center"/>
    </xf>
    <xf numFmtId="41" fontId="13" fillId="0" borderId="0" xfId="1" applyNumberFormat="1" applyFont="1" applyFill="1" applyBorder="1" applyAlignment="1">
      <alignment vertical="center"/>
    </xf>
    <xf numFmtId="9" fontId="13" fillId="0" borderId="0" xfId="2" applyFont="1" applyFill="1" applyBorder="1" applyAlignment="1">
      <alignment vertical="center"/>
    </xf>
    <xf numFmtId="41" fontId="13" fillId="0" borderId="0" xfId="0" applyNumberFormat="1" applyFont="1" applyFill="1" applyBorder="1" applyAlignment="1">
      <alignment vertical="center"/>
    </xf>
    <xf numFmtId="9" fontId="13" fillId="0" borderId="0" xfId="0" applyNumberFormat="1" applyFont="1" applyFill="1" applyBorder="1" applyAlignment="1">
      <alignment vertical="center"/>
    </xf>
    <xf numFmtId="0" fontId="13" fillId="0" borderId="0" xfId="0" applyFont="1" applyFill="1" applyBorder="1" applyAlignment="1">
      <alignment vertical="center"/>
    </xf>
    <xf numFmtId="41" fontId="13" fillId="0" borderId="16" xfId="0" applyNumberFormat="1" applyFont="1" applyFill="1" applyBorder="1" applyAlignment="1">
      <alignment vertical="center"/>
    </xf>
    <xf numFmtId="0" fontId="5" fillId="0" borderId="0" xfId="0" applyFont="1"/>
    <xf numFmtId="0" fontId="5" fillId="0" borderId="0" xfId="0" applyFont="1" applyAlignment="1">
      <alignment horizontal="center"/>
    </xf>
    <xf numFmtId="0" fontId="18" fillId="0" borderId="0" xfId="0" applyFont="1"/>
    <xf numFmtId="0" fontId="19" fillId="0" borderId="13" xfId="0" applyFont="1" applyBorder="1" applyAlignment="1">
      <alignment vertical="center"/>
    </xf>
    <xf numFmtId="42" fontId="20" fillId="0" borderId="0" xfId="0" applyNumberFormat="1" applyFont="1"/>
    <xf numFmtId="0" fontId="21" fillId="0" borderId="0" xfId="0" applyFont="1"/>
    <xf numFmtId="0" fontId="21" fillId="0" borderId="18" xfId="0" applyFont="1" applyBorder="1"/>
    <xf numFmtId="0" fontId="22" fillId="0" borderId="18" xfId="0" applyFont="1" applyBorder="1"/>
    <xf numFmtId="164" fontId="21" fillId="0" borderId="18" xfId="1" applyNumberFormat="1" applyFont="1" applyBorder="1"/>
    <xf numFmtId="0" fontId="21" fillId="0" borderId="1" xfId="0" applyFont="1" applyBorder="1" applyAlignment="1">
      <alignment horizontal="center" wrapText="1"/>
    </xf>
    <xf numFmtId="0" fontId="21" fillId="0" borderId="18" xfId="0" applyFont="1" applyBorder="1" applyAlignment="1">
      <alignment horizontal="center" wrapText="1"/>
    </xf>
    <xf numFmtId="0" fontId="21" fillId="0" borderId="18" xfId="0" applyFont="1" applyFill="1" applyBorder="1" applyAlignment="1">
      <alignment horizontal="center" wrapText="1"/>
    </xf>
    <xf numFmtId="164" fontId="21" fillId="0" borderId="3" xfId="1" applyNumberFormat="1" applyFont="1" applyBorder="1"/>
    <xf numFmtId="164" fontId="21" fillId="0" borderId="0" xfId="1" applyNumberFormat="1" applyFont="1" applyBorder="1"/>
    <xf numFmtId="9" fontId="21" fillId="0" borderId="0" xfId="2" applyFont="1" applyBorder="1"/>
    <xf numFmtId="164" fontId="21" fillId="0" borderId="4" xfId="1" applyNumberFormat="1" applyFont="1" applyBorder="1"/>
    <xf numFmtId="164" fontId="21" fillId="0" borderId="7" xfId="1" applyNumberFormat="1" applyFont="1" applyBorder="1"/>
    <xf numFmtId="164" fontId="21" fillId="0" borderId="9" xfId="1" applyNumberFormat="1" applyFont="1" applyBorder="1"/>
    <xf numFmtId="9" fontId="21" fillId="0" borderId="9" xfId="2" applyFont="1" applyBorder="1"/>
    <xf numFmtId="164" fontId="21" fillId="0" borderId="10" xfId="1" applyNumberFormat="1" applyFont="1" applyBorder="1"/>
    <xf numFmtId="164" fontId="21" fillId="0" borderId="5" xfId="1" applyNumberFormat="1" applyFont="1" applyBorder="1"/>
    <xf numFmtId="164" fontId="21" fillId="0" borderId="11" xfId="1" applyNumberFormat="1" applyFont="1" applyBorder="1"/>
    <xf numFmtId="9" fontId="21" fillId="0" borderId="11" xfId="2" applyFont="1" applyBorder="1"/>
    <xf numFmtId="164" fontId="21" fillId="0" borderId="6" xfId="1" applyNumberFormat="1" applyFont="1" applyBorder="1"/>
    <xf numFmtId="42" fontId="17" fillId="0" borderId="15" xfId="1" applyNumberFormat="1" applyFont="1" applyFill="1" applyBorder="1" applyAlignment="1">
      <alignment vertical="center"/>
    </xf>
    <xf numFmtId="0" fontId="17" fillId="0" borderId="0" xfId="0" applyFont="1" applyFill="1" applyBorder="1" applyAlignment="1">
      <alignment vertical="center"/>
    </xf>
    <xf numFmtId="41" fontId="17" fillId="0" borderId="0" xfId="1" applyNumberFormat="1" applyFont="1" applyFill="1" applyBorder="1" applyAlignment="1">
      <alignment vertical="center"/>
    </xf>
    <xf numFmtId="41" fontId="17" fillId="0" borderId="15" xfId="1" applyNumberFormat="1" applyFont="1" applyFill="1" applyBorder="1" applyAlignment="1">
      <alignment vertical="center"/>
    </xf>
    <xf numFmtId="41" fontId="17" fillId="0" borderId="0" xfId="0" applyNumberFormat="1" applyFont="1" applyFill="1" applyBorder="1" applyAlignment="1">
      <alignment vertical="center"/>
    </xf>
    <xf numFmtId="41" fontId="17" fillId="0" borderId="13" xfId="1" applyNumberFormat="1" applyFont="1" applyFill="1" applyBorder="1" applyAlignment="1">
      <alignment vertical="center"/>
    </xf>
    <xf numFmtId="164" fontId="5" fillId="2" borderId="12" xfId="1" applyNumberFormat="1" applyFont="1" applyFill="1" applyBorder="1" applyAlignment="1" applyProtection="1">
      <alignment vertical="center"/>
      <protection locked="0"/>
    </xf>
    <xf numFmtId="42" fontId="17" fillId="2" borderId="12" xfId="1" applyNumberFormat="1" applyFont="1" applyFill="1" applyBorder="1" applyAlignment="1" applyProtection="1">
      <alignment vertical="center"/>
      <protection locked="0"/>
    </xf>
    <xf numFmtId="41" fontId="17" fillId="2" borderId="12" xfId="1" applyNumberFormat="1" applyFont="1" applyFill="1" applyBorder="1" applyAlignment="1" applyProtection="1">
      <alignment vertical="center"/>
      <protection locked="0"/>
    </xf>
    <xf numFmtId="0" fontId="8" fillId="0" borderId="0" xfId="0" applyFont="1" applyBorder="1" applyAlignment="1">
      <alignment vertical="top" wrapText="1"/>
    </xf>
    <xf numFmtId="0" fontId="5" fillId="0" borderId="0" xfId="0" applyFont="1" applyAlignment="1">
      <alignment horizontal="right"/>
    </xf>
    <xf numFmtId="0" fontId="24" fillId="0" borderId="0" xfId="0" applyFont="1"/>
    <xf numFmtId="0" fontId="0" fillId="0" borderId="19" xfId="0" applyBorder="1" applyAlignment="1">
      <alignment horizontal="left"/>
    </xf>
    <xf numFmtId="0" fontId="2" fillId="0" borderId="19" xfId="0" applyFont="1" applyFill="1" applyBorder="1" applyAlignment="1">
      <alignment horizontal="left" wrapText="1"/>
    </xf>
    <xf numFmtId="0" fontId="0" fillId="0" borderId="19" xfId="0" applyBorder="1"/>
    <xf numFmtId="0" fontId="9" fillId="0" borderId="0" xfId="0" applyFont="1" applyAlignment="1">
      <alignment vertical="top" wrapText="1"/>
    </xf>
    <xf numFmtId="41" fontId="17" fillId="0" borderId="19" xfId="1" applyNumberFormat="1" applyFont="1" applyFill="1" applyBorder="1" applyAlignment="1">
      <alignment vertical="center"/>
    </xf>
    <xf numFmtId="41" fontId="17" fillId="0" borderId="22" xfId="1" applyNumberFormat="1" applyFont="1" applyFill="1" applyBorder="1" applyAlignment="1">
      <alignment vertical="center"/>
    </xf>
    <xf numFmtId="41" fontId="17" fillId="0" borderId="0" xfId="1" applyNumberFormat="1" applyFont="1" applyFill="1" applyBorder="1" applyAlignment="1"/>
    <xf numFmtId="0" fontId="0" fillId="4" borderId="8" xfId="0" applyFill="1" applyBorder="1"/>
    <xf numFmtId="0" fontId="2" fillId="4" borderId="8" xfId="0" applyFont="1" applyFill="1" applyBorder="1"/>
    <xf numFmtId="0" fontId="2" fillId="4" borderId="2" xfId="0" applyFont="1" applyFill="1" applyBorder="1" applyAlignment="1">
      <alignment horizontal="right"/>
    </xf>
    <xf numFmtId="0" fontId="26" fillId="0" borderId="0" xfId="3" applyFont="1" applyAlignment="1">
      <alignment horizontal="right"/>
    </xf>
    <xf numFmtId="0" fontId="4" fillId="0" borderId="0" xfId="0" applyFont="1" applyAlignment="1">
      <alignment horizontal="right"/>
    </xf>
    <xf numFmtId="42" fontId="27" fillId="5" borderId="18" xfId="1" applyNumberFormat="1" applyFont="1" applyFill="1" applyBorder="1" applyAlignment="1">
      <alignment vertical="center"/>
    </xf>
    <xf numFmtId="42" fontId="27" fillId="3" borderId="17" xfId="1" applyNumberFormat="1" applyFont="1" applyFill="1" applyBorder="1" applyAlignment="1">
      <alignment vertical="center"/>
    </xf>
    <xf numFmtId="0" fontId="28" fillId="0" borderId="13" xfId="0" applyFont="1" applyBorder="1"/>
    <xf numFmtId="0" fontId="28" fillId="0" borderId="13" xfId="0" applyFont="1" applyBorder="1" applyAlignment="1">
      <alignment vertical="center"/>
    </xf>
    <xf numFmtId="0" fontId="2" fillId="4" borderId="1" xfId="0" applyFont="1" applyFill="1" applyBorder="1"/>
    <xf numFmtId="0" fontId="3" fillId="0" borderId="0" xfId="0" applyFont="1" applyAlignment="1">
      <alignment horizontal="left" vertical="center"/>
    </xf>
    <xf numFmtId="0" fontId="12" fillId="0" borderId="18" xfId="0" applyFont="1" applyBorder="1" applyAlignment="1">
      <alignment horizontal="center" vertical="center"/>
    </xf>
    <xf numFmtId="0" fontId="29" fillId="0" borderId="0" xfId="0" quotePrefix="1" applyFont="1" applyFill="1" applyBorder="1" applyAlignment="1">
      <alignment horizontal="left" vertical="center"/>
    </xf>
    <xf numFmtId="0" fontId="29" fillId="0" borderId="0" xfId="0" applyFont="1" applyFill="1" applyBorder="1" applyAlignment="1">
      <alignment horizontal="left" vertical="center"/>
    </xf>
    <xf numFmtId="0" fontId="29" fillId="0" borderId="0" xfId="0" applyFont="1" applyFill="1" applyBorder="1" applyAlignment="1">
      <alignment horizontal="left" vertical="center" wrapText="1"/>
    </xf>
    <xf numFmtId="0" fontId="30" fillId="0" borderId="0" xfId="0" applyFont="1" applyFill="1" applyBorder="1" applyAlignment="1">
      <alignment horizontal="left" vertical="center"/>
    </xf>
    <xf numFmtId="0" fontId="4" fillId="0" borderId="0" xfId="0" applyFont="1" applyBorder="1" applyAlignment="1">
      <alignment horizontal="left" vertical="center"/>
    </xf>
    <xf numFmtId="0" fontId="2" fillId="0" borderId="0" xfId="0" applyFont="1" applyBorder="1" applyAlignment="1">
      <alignment horizontal="center"/>
    </xf>
    <xf numFmtId="42" fontId="4" fillId="0" borderId="18" xfId="1" applyNumberFormat="1" applyFont="1" applyFill="1" applyBorder="1" applyAlignment="1">
      <alignment vertical="center"/>
    </xf>
    <xf numFmtId="42" fontId="4" fillId="0" borderId="2" xfId="1" applyNumberFormat="1" applyFont="1" applyFill="1" applyBorder="1" applyAlignment="1">
      <alignment vertical="center"/>
    </xf>
    <xf numFmtId="164" fontId="17" fillId="2" borderId="20" xfId="1" applyNumberFormat="1" applyFont="1" applyFill="1" applyBorder="1" applyAlignment="1" applyProtection="1">
      <alignment vertical="center"/>
      <protection locked="0"/>
    </xf>
    <xf numFmtId="0" fontId="2" fillId="0" borderId="19" xfId="0" applyFont="1" applyFill="1" applyBorder="1" applyAlignment="1">
      <alignment horizontal="center"/>
    </xf>
    <xf numFmtId="0" fontId="0" fillId="0" borderId="0" xfId="0" applyAlignment="1"/>
    <xf numFmtId="0" fontId="3" fillId="0" borderId="0" xfId="0" applyFont="1" applyAlignment="1">
      <alignment horizontal="center"/>
    </xf>
    <xf numFmtId="0" fontId="3" fillId="0" borderId="0" xfId="0" applyFont="1" applyAlignment="1">
      <alignment horizontal="left" vertical="center" wrapText="1"/>
    </xf>
    <xf numFmtId="0" fontId="10" fillId="6" borderId="0" xfId="0" applyFont="1" applyFill="1" applyAlignment="1">
      <alignment horizontal="center" vertical="center"/>
    </xf>
    <xf numFmtId="0" fontId="3" fillId="0" borderId="0" xfId="0" applyFont="1" applyAlignment="1">
      <alignment horizontal="center" vertical="top" wrapText="1"/>
    </xf>
    <xf numFmtId="0" fontId="5" fillId="0" borderId="1" xfId="0" applyFont="1" applyBorder="1" applyAlignment="1">
      <alignment horizontal="left" vertical="top" wrapText="1"/>
    </xf>
    <xf numFmtId="0" fontId="5" fillId="0" borderId="8" xfId="0" applyFont="1" applyBorder="1" applyAlignment="1">
      <alignment horizontal="left" vertical="top" wrapText="1"/>
    </xf>
    <xf numFmtId="0" fontId="5" fillId="0" borderId="2" xfId="0" applyFont="1" applyBorder="1" applyAlignment="1">
      <alignment horizontal="left" vertical="top" wrapText="1"/>
    </xf>
    <xf numFmtId="0" fontId="4" fillId="0" borderId="0" xfId="0" applyFont="1" applyAlignment="1">
      <alignment horizontal="center"/>
    </xf>
    <xf numFmtId="0" fontId="8" fillId="0" borderId="0" xfId="0" applyFont="1" applyBorder="1" applyAlignment="1">
      <alignment horizontal="left" vertical="top" wrapText="1"/>
    </xf>
    <xf numFmtId="0" fontId="10" fillId="0" borderId="0" xfId="0" applyFont="1" applyAlignment="1">
      <alignment horizontal="left" vertical="top" wrapText="1"/>
    </xf>
    <xf numFmtId="0" fontId="25" fillId="2" borderId="20" xfId="0" applyFont="1" applyFill="1" applyBorder="1" applyAlignment="1" applyProtection="1">
      <alignment horizontal="center" wrapText="1"/>
      <protection locked="0"/>
    </xf>
    <xf numFmtId="0" fontId="25" fillId="2" borderId="21" xfId="0" applyFont="1" applyFill="1" applyBorder="1" applyAlignment="1" applyProtection="1">
      <alignment horizontal="center" wrapText="1"/>
      <protection locked="0"/>
    </xf>
    <xf numFmtId="0" fontId="9" fillId="0" borderId="0" xfId="0" applyFont="1" applyAlignment="1">
      <alignment horizontal="left" vertical="top" wrapText="1"/>
    </xf>
    <xf numFmtId="0" fontId="4" fillId="0" borderId="0" xfId="0" applyFont="1" applyBorder="1" applyAlignment="1">
      <alignment horizontal="left" vertical="top" wrapText="1"/>
    </xf>
    <xf numFmtId="0" fontId="4" fillId="0" borderId="4" xfId="0" applyFont="1" applyBorder="1" applyAlignment="1">
      <alignment horizontal="left" vertical="top" wrapText="1"/>
    </xf>
    <xf numFmtId="0" fontId="2" fillId="0" borderId="0" xfId="0" applyFont="1" applyFill="1" applyBorder="1" applyAlignment="1">
      <alignment horizontal="center"/>
    </xf>
    <xf numFmtId="0" fontId="2" fillId="4" borderId="1" xfId="0" applyFont="1" applyFill="1" applyBorder="1" applyAlignment="1">
      <alignment horizontal="left" vertical="top"/>
    </xf>
    <xf numFmtId="0" fontId="2" fillId="4" borderId="8" xfId="0" applyFont="1" applyFill="1" applyBorder="1" applyAlignment="1">
      <alignment horizontal="left" vertical="top"/>
    </xf>
    <xf numFmtId="0" fontId="2" fillId="4" borderId="2" xfId="0" applyFont="1" applyFill="1" applyBorder="1" applyAlignment="1">
      <alignment horizontal="left" vertical="top"/>
    </xf>
    <xf numFmtId="0" fontId="23" fillId="0" borderId="1" xfId="0" applyFont="1" applyBorder="1" applyAlignment="1">
      <alignment horizontal="center"/>
    </xf>
    <xf numFmtId="0" fontId="23" fillId="0" borderId="8" xfId="0" applyFont="1" applyBorder="1" applyAlignment="1">
      <alignment horizontal="center"/>
    </xf>
    <xf numFmtId="0" fontId="23" fillId="0" borderId="2" xfId="0" applyFont="1" applyBorder="1" applyAlignment="1">
      <alignment horizontal="center"/>
    </xf>
  </cellXfs>
  <cellStyles count="4">
    <cellStyle name="Comma" xfId="1" builtinId="3"/>
    <cellStyle name="Hyperlink" xfId="3" builtinId="8"/>
    <cellStyle name="Normal" xfId="0" builtinId="0"/>
    <cellStyle name="Percent" xfId="2" builtinId="5"/>
  </cellStyles>
  <dxfs count="0"/>
  <tableStyles count="0" defaultTableStyle="TableStyleMedium2" defaultPivotStyle="PivotStyleLight16"/>
  <colors>
    <mruColors>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1" Type="http://schemas.openxmlformats.org/officeDocument/2006/relationships/image" Target="../media/image1.gif"/></Relationships>
</file>

<file path=xl/drawings/_rels/drawing3.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442632</xdr:colOff>
      <xdr:row>4</xdr:row>
      <xdr:rowOff>100853</xdr:rowOff>
    </xdr:to>
    <xdr:pic>
      <xdr:nvPicPr>
        <xdr:cNvPr id="3" name="Picture 2">
          <a:extLst>
            <a:ext uri="{FF2B5EF4-FFF2-40B4-BE49-F238E27FC236}">
              <a16:creationId xmlns:a16="http://schemas.microsoft.com/office/drawing/2014/main" id="{6EF736C4-00A9-496D-84EB-B668E408D1F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6191250" cy="96370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1</xdr:col>
      <xdr:colOff>1831181</xdr:colOff>
      <xdr:row>18</xdr:row>
      <xdr:rowOff>107156</xdr:rowOff>
    </xdr:from>
    <xdr:ext cx="65" cy="172227"/>
    <xdr:sp macro="" textlink="">
      <xdr:nvSpPr>
        <xdr:cNvPr id="2" name="TextBox 1">
          <a:extLst>
            <a:ext uri="{FF2B5EF4-FFF2-40B4-BE49-F238E27FC236}">
              <a16:creationId xmlns:a16="http://schemas.microsoft.com/office/drawing/2014/main" id="{99266320-6CAE-4CA9-96A4-DEBDD4E3FEF6}"/>
            </a:ext>
          </a:extLst>
        </xdr:cNvPr>
        <xdr:cNvSpPr txBox="1"/>
      </xdr:nvSpPr>
      <xdr:spPr>
        <a:xfrm>
          <a:off x="6465094" y="9265444"/>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twoCellAnchor editAs="oneCell">
    <xdr:from>
      <xdr:col>0</xdr:col>
      <xdr:colOff>0</xdr:colOff>
      <xdr:row>0</xdr:row>
      <xdr:rowOff>0</xdr:rowOff>
    </xdr:from>
    <xdr:to>
      <xdr:col>2</xdr:col>
      <xdr:colOff>409015</xdr:colOff>
      <xdr:row>4</xdr:row>
      <xdr:rowOff>67235</xdr:rowOff>
    </xdr:to>
    <xdr:pic>
      <xdr:nvPicPr>
        <xdr:cNvPr id="6" name="Picture 5">
          <a:extLst>
            <a:ext uri="{FF2B5EF4-FFF2-40B4-BE49-F238E27FC236}">
              <a16:creationId xmlns:a16="http://schemas.microsoft.com/office/drawing/2014/main" id="{0CEBFDDA-D856-4665-8772-0AD1EB9A320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6191250" cy="96370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117662</xdr:colOff>
      <xdr:row>3</xdr:row>
      <xdr:rowOff>135031</xdr:rowOff>
    </xdr:to>
    <xdr:pic>
      <xdr:nvPicPr>
        <xdr:cNvPr id="3" name="Picture 2">
          <a:extLst>
            <a:ext uri="{FF2B5EF4-FFF2-40B4-BE49-F238E27FC236}">
              <a16:creationId xmlns:a16="http://schemas.microsoft.com/office/drawing/2014/main" id="{290B10B6-7377-4AB5-AF94-5D3A3A5872C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5024718" cy="77376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skorheim.com/"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www.skorheim.com/"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S89"/>
  <sheetViews>
    <sheetView showGridLines="0" showRowColHeaders="0" tabSelected="1" zoomScale="85" zoomScaleNormal="85" workbookViewId="0">
      <selection activeCell="F15" sqref="F15:F16"/>
    </sheetView>
  </sheetViews>
  <sheetFormatPr defaultColWidth="17" defaultRowHeight="15" x14ac:dyDescent="0.25"/>
  <cols>
    <col min="1" max="1" width="3.5703125" customWidth="1"/>
    <col min="2" max="2" width="4.140625" customWidth="1"/>
    <col min="4" max="4" width="14.85546875" customWidth="1"/>
    <col min="5" max="5" width="17.140625" customWidth="1"/>
    <col min="6" max="13" width="14.85546875" customWidth="1"/>
    <col min="19" max="19" width="0" hidden="1" customWidth="1"/>
  </cols>
  <sheetData>
    <row r="1" spans="1:19" x14ac:dyDescent="0.25">
      <c r="A1" s="109"/>
      <c r="B1" s="109"/>
      <c r="C1" s="109"/>
      <c r="D1" s="109"/>
      <c r="E1" s="109"/>
      <c r="F1" s="109"/>
      <c r="G1" s="109"/>
      <c r="H1" s="109"/>
    </row>
    <row r="2" spans="1:19" ht="18.75" x14ac:dyDescent="0.3">
      <c r="A2" s="109"/>
      <c r="B2" s="109"/>
      <c r="C2" s="109"/>
      <c r="D2" s="109"/>
      <c r="E2" s="109"/>
      <c r="F2" s="109"/>
      <c r="G2" s="109"/>
      <c r="H2" s="109"/>
      <c r="O2" s="45"/>
      <c r="P2" s="90" t="s">
        <v>66</v>
      </c>
      <c r="Q2" s="78"/>
    </row>
    <row r="3" spans="1:19" ht="18.75" x14ac:dyDescent="0.3">
      <c r="A3" s="109"/>
      <c r="B3" s="109"/>
      <c r="C3" s="109"/>
      <c r="D3" s="109"/>
      <c r="E3" s="109"/>
      <c r="F3" s="109"/>
      <c r="G3" s="109"/>
      <c r="H3" s="109"/>
      <c r="O3" s="45"/>
      <c r="P3" s="91" t="s">
        <v>64</v>
      </c>
      <c r="Q3" s="44"/>
    </row>
    <row r="4" spans="1:19" ht="15.75" customHeight="1" x14ac:dyDescent="0.3">
      <c r="A4" s="109"/>
      <c r="B4" s="109"/>
      <c r="C4" s="109"/>
      <c r="D4" s="109"/>
      <c r="E4" s="109"/>
      <c r="F4" s="109"/>
      <c r="G4" s="109"/>
      <c r="H4" s="109"/>
      <c r="O4" s="45"/>
      <c r="P4" s="91" t="s">
        <v>65</v>
      </c>
      <c r="Q4" s="44"/>
    </row>
    <row r="5" spans="1:19" ht="18.75" x14ac:dyDescent="0.3">
      <c r="A5" s="109"/>
      <c r="B5" s="109"/>
      <c r="C5" s="109"/>
      <c r="D5" s="109"/>
      <c r="E5" s="109"/>
      <c r="F5" s="109"/>
      <c r="G5" s="109"/>
      <c r="H5" s="109"/>
      <c r="I5" s="7"/>
      <c r="O5" s="45"/>
      <c r="P5" s="91" t="s">
        <v>67</v>
      </c>
      <c r="Q5" s="44"/>
    </row>
    <row r="6" spans="1:19" x14ac:dyDescent="0.25">
      <c r="A6" s="109"/>
      <c r="B6" s="109"/>
      <c r="C6" s="109"/>
      <c r="D6" s="109"/>
      <c r="E6" s="109"/>
      <c r="F6" s="109"/>
      <c r="G6" s="109"/>
      <c r="H6" s="109"/>
    </row>
    <row r="7" spans="1:19" ht="84" customHeight="1" x14ac:dyDescent="0.25">
      <c r="B7" s="118" t="s">
        <v>88</v>
      </c>
      <c r="C7" s="118"/>
      <c r="D7" s="118"/>
      <c r="E7" s="118"/>
      <c r="F7" s="118"/>
      <c r="G7" s="118"/>
      <c r="H7" s="118"/>
      <c r="I7" s="118"/>
      <c r="J7" s="118"/>
      <c r="K7" s="118"/>
      <c r="L7" s="118"/>
      <c r="M7" s="118"/>
      <c r="N7" s="118"/>
      <c r="O7" s="118"/>
      <c r="P7" s="118"/>
      <c r="Q7" s="77"/>
      <c r="R7" s="77"/>
    </row>
    <row r="8" spans="1:19" ht="18.75" customHeight="1" x14ac:dyDescent="0.25"/>
    <row r="9" spans="1:19" ht="30.75" x14ac:dyDescent="0.55000000000000004">
      <c r="B9" s="94" t="s">
        <v>34</v>
      </c>
      <c r="C9" s="22"/>
      <c r="D9" s="22"/>
      <c r="E9" s="22"/>
      <c r="F9" s="22"/>
      <c r="G9" s="22"/>
      <c r="H9" s="22"/>
      <c r="I9" s="22"/>
      <c r="K9" s="94" t="s">
        <v>86</v>
      </c>
      <c r="P9" s="22"/>
      <c r="Q9" s="10"/>
      <c r="R9" s="10"/>
    </row>
    <row r="10" spans="1:19" x14ac:dyDescent="0.25">
      <c r="L10" s="23"/>
      <c r="M10" s="23"/>
      <c r="N10" s="23"/>
      <c r="O10" s="23"/>
      <c r="R10" s="10"/>
    </row>
    <row r="11" spans="1:19" ht="21" customHeight="1" x14ac:dyDescent="0.3">
      <c r="C11" s="21" t="s">
        <v>91</v>
      </c>
      <c r="D11" s="18"/>
      <c r="L11" s="26" t="s">
        <v>81</v>
      </c>
      <c r="M11" s="26"/>
      <c r="N11" s="27"/>
      <c r="O11" s="27"/>
      <c r="P11" s="68">
        <f>SUM(E37:N37)</f>
        <v>0</v>
      </c>
      <c r="S11" t="s">
        <v>62</v>
      </c>
    </row>
    <row r="12" spans="1:19" ht="21" customHeight="1" x14ac:dyDescent="0.3">
      <c r="C12" s="21"/>
      <c r="D12" s="18"/>
      <c r="L12" s="27"/>
      <c r="M12" s="27"/>
      <c r="N12" s="27"/>
      <c r="O12" s="27"/>
      <c r="P12" s="69"/>
    </row>
    <row r="13" spans="1:19" ht="21" customHeight="1" x14ac:dyDescent="0.3">
      <c r="C13" s="21" t="s">
        <v>35</v>
      </c>
      <c r="D13" s="18"/>
      <c r="L13" s="26" t="s">
        <v>97</v>
      </c>
      <c r="M13" s="26"/>
      <c r="N13" s="27"/>
      <c r="O13" s="27"/>
      <c r="P13" s="70">
        <f>F19</f>
        <v>0</v>
      </c>
      <c r="S13" t="s">
        <v>63</v>
      </c>
    </row>
    <row r="14" spans="1:19" ht="21" customHeight="1" x14ac:dyDescent="0.3">
      <c r="C14" s="21"/>
      <c r="D14" s="18"/>
      <c r="L14" s="26" t="s">
        <v>98</v>
      </c>
      <c r="M14" s="26"/>
      <c r="N14" s="27"/>
      <c r="O14" s="27"/>
      <c r="P14" s="71">
        <f>P13*0.2</f>
        <v>0</v>
      </c>
    </row>
    <row r="15" spans="1:19" ht="18.399999999999999" customHeight="1" x14ac:dyDescent="0.3">
      <c r="C15" s="18"/>
      <c r="D15" s="119" t="s">
        <v>117</v>
      </c>
      <c r="E15" s="119"/>
      <c r="F15" s="120"/>
    </row>
    <row r="16" spans="1:19" ht="21" customHeight="1" x14ac:dyDescent="0.3">
      <c r="C16" s="18"/>
      <c r="D16" s="119"/>
      <c r="E16" s="119"/>
      <c r="F16" s="121"/>
      <c r="G16" s="79" t="s">
        <v>62</v>
      </c>
      <c r="L16" s="27" t="s">
        <v>53</v>
      </c>
      <c r="M16" s="27"/>
      <c r="N16" s="27"/>
      <c r="O16" s="27"/>
      <c r="P16" s="73">
        <f>P11+P14</f>
        <v>0</v>
      </c>
    </row>
    <row r="17" spans="2:16" ht="21" customHeight="1" x14ac:dyDescent="0.3">
      <c r="C17" s="18"/>
      <c r="D17" s="20" t="s">
        <v>9</v>
      </c>
      <c r="F17" s="74"/>
      <c r="G17" s="79" t="s">
        <v>84</v>
      </c>
      <c r="L17" s="27"/>
      <c r="M17" s="27"/>
      <c r="N17" s="27"/>
      <c r="O17" s="27"/>
      <c r="P17" s="72"/>
    </row>
    <row r="18" spans="2:16" ht="21" customHeight="1" x14ac:dyDescent="0.3">
      <c r="C18" s="18"/>
      <c r="D18" s="20" t="s">
        <v>12</v>
      </c>
      <c r="F18" s="74"/>
      <c r="G18" s="79" t="s">
        <v>63</v>
      </c>
      <c r="L18" s="27" t="s">
        <v>54</v>
      </c>
      <c r="M18" s="27"/>
      <c r="N18" s="27"/>
      <c r="O18" s="27"/>
      <c r="P18" s="70">
        <f>F17-F18</f>
        <v>0</v>
      </c>
    </row>
    <row r="19" spans="2:16" ht="21" customHeight="1" x14ac:dyDescent="0.3">
      <c r="C19" s="18"/>
      <c r="D19" s="20" t="s">
        <v>92</v>
      </c>
      <c r="F19" s="74"/>
      <c r="L19" s="27" t="s">
        <v>99</v>
      </c>
      <c r="M19" s="27"/>
      <c r="N19" s="27"/>
      <c r="O19" s="27"/>
      <c r="P19" s="70">
        <f>F20</f>
        <v>0</v>
      </c>
    </row>
    <row r="20" spans="2:16" ht="21" customHeight="1" x14ac:dyDescent="0.3">
      <c r="C20" s="18"/>
      <c r="D20" s="20" t="s">
        <v>93</v>
      </c>
      <c r="F20" s="74"/>
      <c r="L20" s="27" t="s">
        <v>55</v>
      </c>
      <c r="M20" s="27"/>
      <c r="N20" s="27"/>
      <c r="O20" s="27"/>
      <c r="P20" s="71">
        <f>P18-P19</f>
        <v>0</v>
      </c>
    </row>
    <row r="21" spans="2:16" ht="24.75" customHeight="1" x14ac:dyDescent="0.25">
      <c r="C21" s="112" t="s">
        <v>89</v>
      </c>
      <c r="D21" s="112"/>
      <c r="E21" s="112"/>
      <c r="F21" s="112"/>
      <c r="G21" s="20"/>
      <c r="L21" s="27"/>
      <c r="M21" s="27"/>
      <c r="N21" s="27"/>
      <c r="O21" s="27"/>
      <c r="P21" s="70"/>
    </row>
    <row r="22" spans="2:16" ht="21" customHeight="1" x14ac:dyDescent="0.3">
      <c r="C22" s="18"/>
      <c r="D22" s="18"/>
      <c r="L22" s="27" t="s">
        <v>56</v>
      </c>
      <c r="M22" s="27"/>
      <c r="N22" s="27"/>
      <c r="O22" s="27"/>
      <c r="P22" s="84">
        <f>P20*0.2</f>
        <v>0</v>
      </c>
    </row>
    <row r="23" spans="2:16" ht="16.5" customHeight="1" x14ac:dyDescent="0.25">
      <c r="C23" s="122" t="s">
        <v>90</v>
      </c>
      <c r="D23" s="122"/>
      <c r="E23" s="122"/>
      <c r="F23" s="122"/>
      <c r="G23" s="122"/>
      <c r="H23" s="122"/>
      <c r="I23" s="122"/>
      <c r="J23" s="122"/>
      <c r="L23" s="27" t="s">
        <v>100</v>
      </c>
      <c r="M23" s="27"/>
      <c r="N23" s="27"/>
      <c r="O23" s="27"/>
      <c r="P23" s="85">
        <f>P19*0.2</f>
        <v>0</v>
      </c>
    </row>
    <row r="24" spans="2:16" ht="16.5" customHeight="1" x14ac:dyDescent="0.3">
      <c r="C24" s="18"/>
      <c r="D24" s="18"/>
      <c r="L24" s="27"/>
      <c r="M24" s="27"/>
      <c r="N24" s="27"/>
      <c r="O24" s="27"/>
      <c r="P24" s="70"/>
    </row>
    <row r="25" spans="2:16" ht="17.649999999999999" customHeight="1" x14ac:dyDescent="0.3">
      <c r="C25" s="122" t="s">
        <v>103</v>
      </c>
      <c r="D25" s="122"/>
      <c r="E25" s="122"/>
      <c r="F25" s="122"/>
      <c r="G25" s="122"/>
      <c r="H25" s="122"/>
      <c r="I25" s="122"/>
      <c r="J25" s="122"/>
      <c r="L25" s="27" t="s">
        <v>57</v>
      </c>
      <c r="M25" s="27"/>
      <c r="N25" s="27"/>
      <c r="O25" s="27"/>
      <c r="P25" s="86">
        <f>IF(P23&lt;P18,P23,P18)</f>
        <v>0</v>
      </c>
    </row>
    <row r="26" spans="2:16" ht="15.4" customHeight="1" x14ac:dyDescent="0.25">
      <c r="C26" s="122" t="s">
        <v>104</v>
      </c>
      <c r="D26" s="122"/>
      <c r="E26" s="122"/>
      <c r="F26" s="122"/>
      <c r="G26" s="122"/>
      <c r="H26" s="122"/>
      <c r="I26" s="122"/>
      <c r="J26" s="122"/>
      <c r="L26" s="27" t="s">
        <v>58</v>
      </c>
      <c r="M26" s="27"/>
      <c r="N26" s="27"/>
      <c r="O26" s="27"/>
      <c r="P26" s="71">
        <f>IF(P22&lt;P16,P22,P16)</f>
        <v>0</v>
      </c>
    </row>
    <row r="27" spans="2:16" ht="18.75" customHeight="1" x14ac:dyDescent="0.25">
      <c r="D27" s="83"/>
      <c r="E27" s="83"/>
      <c r="F27" s="83"/>
      <c r="G27" s="83"/>
      <c r="H27" s="83"/>
      <c r="I27" s="83"/>
      <c r="L27" s="27" t="s">
        <v>59</v>
      </c>
      <c r="M27" s="27"/>
      <c r="N27" s="27"/>
      <c r="O27" s="27"/>
      <c r="P27" s="73">
        <f>P25+P26</f>
        <v>0</v>
      </c>
    </row>
    <row r="28" spans="2:16" ht="18.75" customHeight="1" thickBot="1" x14ac:dyDescent="0.3">
      <c r="C28" s="122" t="s">
        <v>105</v>
      </c>
      <c r="D28" s="122"/>
      <c r="E28" s="122"/>
      <c r="F28" s="122"/>
      <c r="G28" s="122"/>
      <c r="H28" s="122"/>
      <c r="I28" s="122"/>
      <c r="L28" s="27"/>
      <c r="M28" s="27"/>
      <c r="N28" s="27"/>
      <c r="O28" s="27"/>
      <c r="P28" s="28"/>
    </row>
    <row r="29" spans="2:16" ht="41.45" customHeight="1" thickBot="1" x14ac:dyDescent="0.3">
      <c r="C29" s="122"/>
      <c r="D29" s="122"/>
      <c r="E29" s="122"/>
      <c r="F29" s="122"/>
      <c r="G29" s="122"/>
      <c r="H29" s="122"/>
      <c r="I29" s="122"/>
      <c r="L29" s="123" t="s">
        <v>101</v>
      </c>
      <c r="M29" s="123"/>
      <c r="N29" s="123"/>
      <c r="O29" s="124"/>
      <c r="P29" s="92">
        <f>IF(P27-P18&gt;0,P18,P27)</f>
        <v>0</v>
      </c>
    </row>
    <row r="30" spans="2:16" ht="31.5" thickBot="1" x14ac:dyDescent="0.6">
      <c r="B30" s="94" t="s">
        <v>94</v>
      </c>
      <c r="C30" s="19"/>
      <c r="D30" s="19"/>
      <c r="E30" s="24"/>
      <c r="F30" s="24"/>
      <c r="G30" s="24"/>
      <c r="H30" s="24"/>
      <c r="I30" s="22"/>
      <c r="J30" s="22"/>
      <c r="K30" s="22"/>
      <c r="L30" s="103" t="s">
        <v>102</v>
      </c>
      <c r="P30" s="93">
        <f>'Tax Tables'!S7</f>
        <v>0</v>
      </c>
    </row>
    <row r="31" spans="2:16" ht="15.75" thickTop="1" x14ac:dyDescent="0.25">
      <c r="C31" s="23"/>
      <c r="D31" s="23"/>
    </row>
    <row r="32" spans="2:16" x14ac:dyDescent="0.25">
      <c r="E32" s="104" t="s">
        <v>36</v>
      </c>
      <c r="F32" s="104" t="s">
        <v>38</v>
      </c>
      <c r="G32" s="104" t="s">
        <v>39</v>
      </c>
      <c r="H32" s="104" t="s">
        <v>40</v>
      </c>
      <c r="I32" s="104" t="s">
        <v>41</v>
      </c>
      <c r="J32" s="104" t="s">
        <v>42</v>
      </c>
      <c r="K32" s="104" t="s">
        <v>43</v>
      </c>
      <c r="L32" s="104" t="s">
        <v>44</v>
      </c>
      <c r="M32" s="104" t="s">
        <v>45</v>
      </c>
      <c r="N32" s="104" t="s">
        <v>46</v>
      </c>
      <c r="O32" s="108" t="s">
        <v>107</v>
      </c>
    </row>
    <row r="33" spans="3:15" ht="20.25" customHeight="1" x14ac:dyDescent="0.25">
      <c r="C33" s="97" t="s">
        <v>14</v>
      </c>
      <c r="D33" s="29"/>
      <c r="E33" s="75"/>
      <c r="F33" s="75"/>
      <c r="G33" s="75"/>
      <c r="H33" s="75"/>
      <c r="I33" s="75"/>
      <c r="J33" s="75"/>
      <c r="K33" s="75"/>
      <c r="L33" s="75"/>
      <c r="M33" s="75"/>
      <c r="N33" s="75"/>
    </row>
    <row r="34" spans="3:15" ht="20.25" customHeight="1" x14ac:dyDescent="0.25">
      <c r="C34" s="97" t="s">
        <v>20</v>
      </c>
      <c r="D34" s="29"/>
      <c r="E34" s="76"/>
      <c r="F34" s="76"/>
      <c r="G34" s="76"/>
      <c r="H34" s="76"/>
      <c r="I34" s="76"/>
      <c r="J34" s="76"/>
      <c r="K34" s="76"/>
      <c r="L34" s="76"/>
      <c r="M34" s="76"/>
      <c r="N34" s="76"/>
    </row>
    <row r="35" spans="3:15" ht="20.25" customHeight="1" x14ac:dyDescent="0.25">
      <c r="C35" s="97" t="s">
        <v>23</v>
      </c>
      <c r="D35" s="29"/>
      <c r="E35" s="76"/>
      <c r="F35" s="76"/>
      <c r="G35" s="76"/>
      <c r="H35" s="76"/>
      <c r="I35" s="76"/>
      <c r="J35" s="76"/>
      <c r="K35" s="76"/>
      <c r="L35" s="76"/>
      <c r="M35" s="76"/>
      <c r="N35" s="76"/>
    </row>
    <row r="36" spans="3:15" ht="20.25" customHeight="1" thickBot="1" x14ac:dyDescent="0.3">
      <c r="C36" s="97" t="s">
        <v>37</v>
      </c>
      <c r="D36" s="29"/>
      <c r="E36" s="107"/>
      <c r="F36" s="107"/>
      <c r="G36" s="107"/>
      <c r="H36" s="107"/>
      <c r="I36" s="107"/>
      <c r="J36" s="107"/>
      <c r="K36" s="107"/>
      <c r="L36" s="107"/>
      <c r="M36" s="107"/>
      <c r="N36" s="107"/>
    </row>
    <row r="37" spans="3:15" ht="30" customHeight="1" thickBot="1" x14ac:dyDescent="0.3">
      <c r="C37" s="111" t="s">
        <v>96</v>
      </c>
      <c r="D37" s="111"/>
      <c r="E37" s="105">
        <f>'PTB''s'!C26</f>
        <v>0</v>
      </c>
      <c r="F37" s="105">
        <f>'PTB''s'!E26</f>
        <v>0</v>
      </c>
      <c r="G37" s="105">
        <f>'PTB''s'!G26</f>
        <v>0</v>
      </c>
      <c r="H37" s="105">
        <f>'PTB''s'!I26</f>
        <v>0</v>
      </c>
      <c r="I37" s="105">
        <f>'PTB''s'!K26</f>
        <v>0</v>
      </c>
      <c r="J37" s="105">
        <f>'PTB''s'!M26</f>
        <v>0</v>
      </c>
      <c r="K37" s="105">
        <f>'PTB''s'!O26</f>
        <v>0</v>
      </c>
      <c r="L37" s="105">
        <f>'PTB''s'!Q26</f>
        <v>0</v>
      </c>
      <c r="M37" s="105">
        <f>'PTB''s'!S26</f>
        <v>0</v>
      </c>
      <c r="N37" s="105">
        <f>'PTB''s'!U26</f>
        <v>0</v>
      </c>
      <c r="O37" s="106">
        <f>SUM(E37:N37)</f>
        <v>0</v>
      </c>
    </row>
    <row r="38" spans="3:15" ht="23.65" customHeight="1" x14ac:dyDescent="0.25">
      <c r="D38" s="112" t="s">
        <v>89</v>
      </c>
      <c r="E38" s="112"/>
      <c r="F38" s="112"/>
      <c r="G38" s="112"/>
    </row>
    <row r="39" spans="3:15" ht="18.75" hidden="1" x14ac:dyDescent="0.3">
      <c r="C39" s="14" t="s">
        <v>5</v>
      </c>
      <c r="D39" s="8"/>
      <c r="E39" s="8"/>
      <c r="F39" s="8"/>
      <c r="G39" s="8"/>
      <c r="H39" s="8"/>
      <c r="I39" s="8"/>
      <c r="J39" s="8"/>
      <c r="K39" s="8"/>
      <c r="L39" s="8"/>
      <c r="M39" s="9"/>
    </row>
    <row r="40" spans="3:15" ht="18.95" hidden="1" customHeight="1" x14ac:dyDescent="0.25">
      <c r="C40" s="3"/>
      <c r="D40" s="10"/>
      <c r="E40" s="10"/>
      <c r="F40" s="10"/>
      <c r="G40" s="10"/>
      <c r="H40" s="10"/>
      <c r="I40" s="10"/>
      <c r="J40" s="10"/>
      <c r="K40" s="10"/>
      <c r="L40" s="10"/>
      <c r="M40" s="4"/>
    </row>
    <row r="41" spans="3:15" ht="28.5" hidden="1" customHeight="1" x14ac:dyDescent="0.25">
      <c r="C41" s="15" t="s">
        <v>6</v>
      </c>
      <c r="D41" s="16" t="s">
        <v>7</v>
      </c>
      <c r="E41" s="10"/>
      <c r="F41" s="16" t="s">
        <v>8</v>
      </c>
      <c r="G41" s="10"/>
      <c r="H41" s="10"/>
      <c r="I41" s="10"/>
      <c r="J41" s="10"/>
      <c r="K41" s="10"/>
      <c r="L41" s="10"/>
      <c r="M41" s="4"/>
    </row>
    <row r="42" spans="3:15" hidden="1" x14ac:dyDescent="0.25">
      <c r="C42" s="15"/>
      <c r="D42" s="16"/>
      <c r="E42" s="10"/>
      <c r="F42" s="16"/>
      <c r="G42" s="10"/>
      <c r="H42" s="10"/>
      <c r="I42" s="10"/>
      <c r="J42" s="10"/>
      <c r="K42" s="10"/>
      <c r="L42" s="10"/>
      <c r="M42" s="4"/>
    </row>
    <row r="43" spans="3:15" hidden="1" x14ac:dyDescent="0.25">
      <c r="C43" s="3" t="s">
        <v>9</v>
      </c>
      <c r="D43" s="10" t="s">
        <v>10</v>
      </c>
      <c r="E43" s="10"/>
      <c r="F43" s="10" t="s">
        <v>11</v>
      </c>
      <c r="G43" s="10"/>
      <c r="H43" s="10"/>
      <c r="I43" s="10"/>
      <c r="J43" s="10"/>
      <c r="K43" s="10"/>
      <c r="L43" s="10"/>
      <c r="M43" s="4"/>
    </row>
    <row r="44" spans="3:15" hidden="1" x14ac:dyDescent="0.25">
      <c r="C44" s="3" t="s">
        <v>12</v>
      </c>
      <c r="D44" s="10" t="s">
        <v>2</v>
      </c>
      <c r="E44" s="10"/>
      <c r="F44" s="10" t="s">
        <v>13</v>
      </c>
      <c r="G44" s="10"/>
      <c r="H44" s="10"/>
      <c r="I44" s="10"/>
      <c r="J44" s="10"/>
      <c r="K44" s="10"/>
      <c r="L44" s="10"/>
      <c r="M44" s="4"/>
    </row>
    <row r="45" spans="3:15" hidden="1" x14ac:dyDescent="0.25">
      <c r="C45" s="3" t="s">
        <v>14</v>
      </c>
      <c r="D45" s="10" t="s">
        <v>15</v>
      </c>
      <c r="E45" s="10"/>
      <c r="F45" s="10" t="s">
        <v>16</v>
      </c>
      <c r="G45" s="10"/>
      <c r="H45" s="10"/>
      <c r="I45" s="10"/>
      <c r="J45" s="10"/>
      <c r="K45" s="10"/>
      <c r="L45" s="10"/>
      <c r="M45" s="4"/>
    </row>
    <row r="46" spans="3:15" hidden="1" x14ac:dyDescent="0.25">
      <c r="C46" s="3" t="s">
        <v>17</v>
      </c>
      <c r="D46" s="10" t="s">
        <v>18</v>
      </c>
      <c r="E46" s="10"/>
      <c r="F46" s="10" t="s">
        <v>19</v>
      </c>
      <c r="G46" s="10"/>
      <c r="H46" s="10"/>
      <c r="I46" s="10"/>
      <c r="J46" s="10"/>
      <c r="K46" s="10"/>
      <c r="L46" s="10"/>
      <c r="M46" s="4"/>
    </row>
    <row r="47" spans="3:15" hidden="1" x14ac:dyDescent="0.25">
      <c r="C47" s="3" t="s">
        <v>20</v>
      </c>
      <c r="D47" s="10" t="s">
        <v>20</v>
      </c>
      <c r="E47" s="10"/>
      <c r="F47" s="10" t="s">
        <v>22</v>
      </c>
      <c r="G47" s="10"/>
      <c r="H47" s="10"/>
      <c r="I47" s="10"/>
      <c r="J47" s="10"/>
      <c r="K47" s="10"/>
      <c r="L47" s="10"/>
      <c r="M47" s="4"/>
    </row>
    <row r="48" spans="3:15" hidden="1" x14ac:dyDescent="0.25">
      <c r="C48" s="3" t="s">
        <v>23</v>
      </c>
      <c r="D48" s="10" t="s">
        <v>21</v>
      </c>
      <c r="E48" s="10"/>
      <c r="F48" s="10" t="s">
        <v>24</v>
      </c>
      <c r="G48" s="10"/>
      <c r="H48" s="10"/>
      <c r="I48" s="10"/>
      <c r="J48" s="10"/>
      <c r="K48" s="10"/>
      <c r="L48" s="10"/>
      <c r="M48" s="4"/>
    </row>
    <row r="49" spans="1:16" hidden="1" x14ac:dyDescent="0.25">
      <c r="C49" s="3" t="s">
        <v>25</v>
      </c>
      <c r="D49" s="10" t="s">
        <v>26</v>
      </c>
      <c r="E49" s="10"/>
      <c r="F49" s="10" t="s">
        <v>27</v>
      </c>
      <c r="G49" s="10"/>
      <c r="H49" s="10"/>
      <c r="I49" s="10"/>
      <c r="J49" s="10"/>
      <c r="K49" s="10"/>
      <c r="L49" s="10"/>
      <c r="M49" s="4"/>
    </row>
    <row r="50" spans="1:16" hidden="1" x14ac:dyDescent="0.25">
      <c r="C50" s="3" t="s">
        <v>30</v>
      </c>
      <c r="D50" s="10" t="s">
        <v>31</v>
      </c>
      <c r="E50" s="10"/>
      <c r="F50" s="10" t="s">
        <v>32</v>
      </c>
      <c r="G50" s="10"/>
      <c r="H50" s="10"/>
      <c r="I50" s="10"/>
      <c r="J50" s="10"/>
      <c r="K50" s="10"/>
      <c r="L50" s="10"/>
      <c r="M50" s="4"/>
    </row>
    <row r="51" spans="1:16" ht="15.75" hidden="1" thickBot="1" x14ac:dyDescent="0.3">
      <c r="C51" s="5" t="s">
        <v>29</v>
      </c>
      <c r="D51" s="11" t="s">
        <v>28</v>
      </c>
      <c r="E51" s="11"/>
      <c r="F51" s="11" t="s">
        <v>33</v>
      </c>
      <c r="G51" s="11"/>
      <c r="H51" s="11"/>
      <c r="I51" s="11"/>
      <c r="J51" s="11"/>
      <c r="K51" s="11"/>
      <c r="L51" s="11"/>
      <c r="M51" s="6"/>
    </row>
    <row r="52" spans="1:16" ht="15.75" thickBot="1" x14ac:dyDescent="0.3"/>
    <row r="53" spans="1:16" ht="15.75" thickBot="1" x14ac:dyDescent="0.3">
      <c r="A53" s="96" t="s">
        <v>87</v>
      </c>
      <c r="B53" s="87"/>
      <c r="C53" s="87"/>
      <c r="D53" s="88" t="s">
        <v>87</v>
      </c>
      <c r="E53" s="87"/>
      <c r="F53" s="88" t="s">
        <v>87</v>
      </c>
      <c r="G53" s="87"/>
      <c r="H53" s="88" t="s">
        <v>87</v>
      </c>
      <c r="I53" s="87"/>
      <c r="J53" s="88" t="s">
        <v>87</v>
      </c>
      <c r="K53" s="87"/>
      <c r="L53" s="88" t="s">
        <v>87</v>
      </c>
      <c r="M53" s="87"/>
      <c r="N53" s="88" t="s">
        <v>87</v>
      </c>
      <c r="O53" s="87"/>
      <c r="P53" s="89" t="s">
        <v>87</v>
      </c>
    </row>
    <row r="56" spans="1:16" ht="35.65" customHeight="1" x14ac:dyDescent="0.25"/>
    <row r="57" spans="1:16" hidden="1" x14ac:dyDescent="0.25"/>
    <row r="58" spans="1:16" ht="21.75" hidden="1" thickBot="1" x14ac:dyDescent="0.4">
      <c r="B58" s="17" t="s">
        <v>61</v>
      </c>
      <c r="C58" s="11"/>
      <c r="D58" s="11"/>
      <c r="E58" s="11"/>
      <c r="F58" s="11"/>
      <c r="G58" s="11"/>
      <c r="H58" s="11"/>
      <c r="I58" s="11"/>
      <c r="J58" s="11"/>
      <c r="K58" s="11"/>
      <c r="L58" s="11"/>
    </row>
    <row r="59" spans="1:16" hidden="1" x14ac:dyDescent="0.25"/>
    <row r="60" spans="1:16" hidden="1" x14ac:dyDescent="0.25"/>
    <row r="61" spans="1:16" hidden="1" x14ac:dyDescent="0.25"/>
    <row r="62" spans="1:16" hidden="1" x14ac:dyDescent="0.25"/>
    <row r="63" spans="1:16" ht="16.5" hidden="1" thickBot="1" x14ac:dyDescent="0.3">
      <c r="B63" s="7"/>
      <c r="C63" s="7"/>
      <c r="D63" s="7"/>
      <c r="E63" s="7"/>
      <c r="F63" s="7"/>
      <c r="G63" s="7"/>
      <c r="H63" s="7"/>
      <c r="I63" s="7"/>
    </row>
    <row r="64" spans="1:16" ht="175.5" hidden="1" customHeight="1" thickBot="1" x14ac:dyDescent="0.3">
      <c r="B64" s="114" t="s">
        <v>60</v>
      </c>
      <c r="C64" s="115"/>
      <c r="D64" s="115"/>
      <c r="E64" s="115"/>
      <c r="F64" s="115"/>
      <c r="G64" s="115"/>
      <c r="H64" s="115"/>
      <c r="I64" s="115"/>
      <c r="J64" s="115"/>
      <c r="K64" s="115"/>
      <c r="L64" s="116"/>
    </row>
    <row r="65" spans="2:9" ht="15.75" x14ac:dyDescent="0.25">
      <c r="B65" s="7"/>
      <c r="C65" s="7"/>
      <c r="D65" s="7"/>
      <c r="E65" s="7"/>
      <c r="F65" s="7"/>
      <c r="G65" s="7"/>
      <c r="H65" s="7"/>
      <c r="I65" s="7"/>
    </row>
    <row r="84" spans="2:12" hidden="1" x14ac:dyDescent="0.25"/>
    <row r="85" spans="2:12" ht="18.75" hidden="1" x14ac:dyDescent="0.3">
      <c r="B85" s="117" t="s">
        <v>0</v>
      </c>
      <c r="C85" s="117"/>
      <c r="D85" s="117"/>
      <c r="E85" s="117"/>
      <c r="F85" s="117"/>
      <c r="G85" s="117"/>
      <c r="H85" s="117"/>
      <c r="I85" s="117"/>
      <c r="J85" s="117"/>
      <c r="K85" s="117"/>
      <c r="L85" s="117"/>
    </row>
    <row r="86" spans="2:12" ht="15.75" hidden="1" x14ac:dyDescent="0.25">
      <c r="B86" s="110" t="s">
        <v>1</v>
      </c>
      <c r="C86" s="110"/>
      <c r="D86" s="110"/>
      <c r="E86" s="110"/>
      <c r="F86" s="110"/>
      <c r="G86" s="110"/>
      <c r="H86" s="110"/>
      <c r="I86" s="110"/>
      <c r="J86" s="110"/>
      <c r="K86" s="110"/>
      <c r="L86" s="110"/>
    </row>
    <row r="87" spans="2:12" ht="15.75" hidden="1" x14ac:dyDescent="0.25">
      <c r="B87" s="110" t="s">
        <v>3</v>
      </c>
      <c r="C87" s="110"/>
      <c r="D87" s="110"/>
      <c r="E87" s="110"/>
      <c r="F87" s="110"/>
      <c r="G87" s="110"/>
      <c r="H87" s="110"/>
      <c r="I87" s="110"/>
      <c r="J87" s="110"/>
      <c r="K87" s="110"/>
      <c r="L87" s="110"/>
    </row>
    <row r="88" spans="2:12" ht="15.75" hidden="1" x14ac:dyDescent="0.25">
      <c r="B88" s="113" t="s">
        <v>4</v>
      </c>
      <c r="C88" s="113"/>
      <c r="D88" s="113"/>
      <c r="E88" s="113"/>
      <c r="F88" s="113"/>
      <c r="G88" s="113"/>
      <c r="H88" s="113"/>
      <c r="I88" s="113"/>
      <c r="J88" s="113"/>
      <c r="K88" s="113"/>
      <c r="L88" s="113"/>
    </row>
    <row r="89" spans="2:12" hidden="1" x14ac:dyDescent="0.25"/>
  </sheetData>
  <sheetProtection algorithmName="SHA-512" hashValue="u/CMKEA4IoPVpKA968ARYIMDSqe08onE0T/jYlUjH+6iOGxHoiNuRAKhH9r4+PtXGqo2o+4Zy2kq3wcK1X0K9w==" saltValue="T/l6MJFeVu8X4Ajh0Blthg==" spinCount="100000" sheet="1" objects="1" scenarios="1" selectLockedCells="1"/>
  <protectedRanges>
    <protectedRange sqref="F16:F21 G38" name="General Inputs" securityDescriptor="O:WDG:WDD:(A;;CC;;;BU)"/>
    <protectedRange sqref="E33:N36" name="PTB Inputs" securityDescriptor="O:WDG:WDD:(A;;CC;;;BU)"/>
  </protectedRanges>
  <mergeCells count="16">
    <mergeCell ref="C21:F21"/>
    <mergeCell ref="B85:L85"/>
    <mergeCell ref="B7:P7"/>
    <mergeCell ref="D15:E16"/>
    <mergeCell ref="F15:F16"/>
    <mergeCell ref="C28:I29"/>
    <mergeCell ref="C23:J23"/>
    <mergeCell ref="L29:O29"/>
    <mergeCell ref="C25:J25"/>
    <mergeCell ref="C26:J26"/>
    <mergeCell ref="B86:L86"/>
    <mergeCell ref="C37:D37"/>
    <mergeCell ref="D38:G38"/>
    <mergeCell ref="B87:L87"/>
    <mergeCell ref="B88:L88"/>
    <mergeCell ref="B64:L64"/>
  </mergeCells>
  <dataValidations count="1">
    <dataValidation type="list" showInputMessage="1" showErrorMessage="1" sqref="F15:F16">
      <formula1>$G$16:$G$18</formula1>
    </dataValidation>
  </dataValidations>
  <hyperlinks>
    <hyperlink ref="P2" r:id="rId1"/>
  </hyperlinks>
  <printOptions horizontalCentered="1"/>
  <pageMargins left="0.45" right="0.2" top="0.5" bottom="0.25" header="0.3" footer="0.3"/>
  <pageSetup scale="58" orientation="landscape" r:id="rId2"/>
  <drawing r:id="rId3"/>
  <legacy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2:U70"/>
  <sheetViews>
    <sheetView showGridLines="0" showRowColHeaders="0" zoomScale="85" zoomScaleNormal="85" workbookViewId="0">
      <selection activeCell="A28" sqref="A28"/>
    </sheetView>
  </sheetViews>
  <sheetFormatPr defaultRowHeight="15" x14ac:dyDescent="0.25"/>
  <cols>
    <col min="1" max="1" width="2.28515625" customWidth="1"/>
    <col min="2" max="2" width="84.28515625" customWidth="1"/>
    <col min="3" max="3" width="12.5703125" customWidth="1"/>
    <col min="4" max="4" width="1.5703125" customWidth="1"/>
    <col min="5" max="5" width="12.5703125" customWidth="1"/>
    <col min="6" max="6" width="1.5703125" customWidth="1"/>
    <col min="7" max="7" width="12.5703125" customWidth="1"/>
    <col min="8" max="8" width="1.5703125" customWidth="1"/>
    <col min="9" max="9" width="12.5703125" customWidth="1"/>
    <col min="10" max="10" width="1.5703125" customWidth="1"/>
    <col min="11" max="11" width="12.5703125" customWidth="1"/>
    <col min="12" max="12" width="1.5703125" customWidth="1"/>
    <col min="13" max="13" width="12.5703125" customWidth="1"/>
    <col min="14" max="14" width="1.5703125" customWidth="1"/>
    <col min="15" max="15" width="12.5703125" customWidth="1"/>
    <col min="16" max="16" width="1.5703125" customWidth="1"/>
    <col min="17" max="17" width="12.5703125" customWidth="1"/>
    <col min="18" max="18" width="1.5703125" customWidth="1"/>
    <col min="19" max="19" width="12.5703125" customWidth="1"/>
    <col min="20" max="20" width="1.5703125" customWidth="1"/>
    <col min="21" max="21" width="12.5703125" customWidth="1"/>
    <col min="22" max="22" width="1.5703125" customWidth="1"/>
  </cols>
  <sheetData>
    <row r="2" spans="1:21" ht="18.75" x14ac:dyDescent="0.3">
      <c r="A2" s="30"/>
      <c r="B2" s="30"/>
      <c r="C2" s="30"/>
      <c r="D2" s="30"/>
      <c r="E2" s="30"/>
      <c r="F2" s="30"/>
      <c r="U2" s="90" t="s">
        <v>66</v>
      </c>
    </row>
    <row r="3" spans="1:21" ht="18.75" x14ac:dyDescent="0.3">
      <c r="A3" s="31"/>
      <c r="B3" s="31"/>
      <c r="C3" s="31"/>
      <c r="D3" s="31"/>
      <c r="E3" s="31"/>
      <c r="F3" s="31"/>
      <c r="U3" s="91" t="s">
        <v>64</v>
      </c>
    </row>
    <row r="4" spans="1:21" ht="18.75" x14ac:dyDescent="0.3">
      <c r="A4" s="31"/>
      <c r="B4" s="31"/>
      <c r="C4" s="31"/>
      <c r="D4" s="31"/>
      <c r="E4" s="31"/>
      <c r="F4" s="31"/>
      <c r="U4" s="91" t="s">
        <v>65</v>
      </c>
    </row>
    <row r="5" spans="1:21" ht="15.75" customHeight="1" x14ac:dyDescent="0.3">
      <c r="A5" s="32"/>
      <c r="B5" s="32"/>
      <c r="C5" s="32"/>
      <c r="D5" s="32"/>
      <c r="E5" s="32"/>
      <c r="F5" s="32"/>
      <c r="U5" s="91" t="s">
        <v>67</v>
      </c>
    </row>
    <row r="6" spans="1:21" ht="20.85" customHeight="1" thickBot="1" x14ac:dyDescent="0.3">
      <c r="A6" s="32"/>
      <c r="B6" s="32"/>
      <c r="C6" s="32"/>
      <c r="D6" s="32"/>
      <c r="E6" s="32"/>
      <c r="F6" s="32"/>
    </row>
    <row r="7" spans="1:21" ht="32.25" customHeight="1" thickBot="1" x14ac:dyDescent="0.3">
      <c r="A7" s="25"/>
      <c r="B7" s="95" t="s">
        <v>95</v>
      </c>
      <c r="C7" s="98" t="s">
        <v>36</v>
      </c>
      <c r="D7" s="80"/>
      <c r="E7" s="98" t="s">
        <v>38</v>
      </c>
      <c r="F7" s="81"/>
      <c r="G7" s="98" t="s">
        <v>39</v>
      </c>
      <c r="H7" s="82"/>
      <c r="I7" s="98" t="s">
        <v>40</v>
      </c>
      <c r="J7" s="82"/>
      <c r="K7" s="98" t="s">
        <v>41</v>
      </c>
      <c r="L7" s="82"/>
      <c r="M7" s="98" t="s">
        <v>42</v>
      </c>
      <c r="N7" s="80"/>
      <c r="O7" s="98" t="s">
        <v>43</v>
      </c>
      <c r="P7" s="81"/>
      <c r="Q7" s="98" t="s">
        <v>44</v>
      </c>
      <c r="R7" s="82"/>
      <c r="S7" s="98" t="s">
        <v>45</v>
      </c>
      <c r="T7" s="82"/>
      <c r="U7" s="98" t="s">
        <v>46</v>
      </c>
    </row>
    <row r="8" spans="1:21" ht="10.9" customHeight="1" x14ac:dyDescent="0.25">
      <c r="A8" s="34"/>
      <c r="B8" s="37"/>
      <c r="C8" s="37"/>
      <c r="D8" s="34"/>
      <c r="E8" s="37"/>
      <c r="F8" s="35"/>
    </row>
    <row r="9" spans="1:21" ht="21" customHeight="1" x14ac:dyDescent="0.25">
      <c r="A9" s="34"/>
      <c r="B9" s="99" t="s">
        <v>108</v>
      </c>
      <c r="C9" s="38">
        <f>'Instructions &amp; Inputs Page'!E33</f>
        <v>0</v>
      </c>
      <c r="D9" s="34"/>
      <c r="E9" s="38">
        <f>'Instructions &amp; Inputs Page'!F33</f>
        <v>0</v>
      </c>
      <c r="F9" s="33"/>
      <c r="G9" s="38">
        <f>'Instructions &amp; Inputs Page'!G33</f>
        <v>0</v>
      </c>
      <c r="I9" s="38">
        <f>'Instructions &amp; Inputs Page'!H33</f>
        <v>0</v>
      </c>
      <c r="K9" s="38">
        <f>'Instructions &amp; Inputs Page'!I33</f>
        <v>0</v>
      </c>
      <c r="M9" s="38">
        <f>'Instructions &amp; Inputs Page'!J33</f>
        <v>0</v>
      </c>
      <c r="O9" s="38">
        <f>'Instructions &amp; Inputs Page'!K33</f>
        <v>0</v>
      </c>
      <c r="Q9" s="38">
        <f>'Instructions &amp; Inputs Page'!L33</f>
        <v>0</v>
      </c>
      <c r="S9" s="38">
        <f>'Instructions &amp; Inputs Page'!M33</f>
        <v>0</v>
      </c>
      <c r="U9" s="38">
        <f>'Instructions &amp; Inputs Page'!N33</f>
        <v>0</v>
      </c>
    </row>
    <row r="10" spans="1:21" ht="21" customHeight="1" x14ac:dyDescent="0.25">
      <c r="A10" s="34"/>
      <c r="B10" s="100" t="s">
        <v>109</v>
      </c>
      <c r="C10" s="38">
        <f>C9*0.2</f>
        <v>0</v>
      </c>
      <c r="D10" s="34"/>
      <c r="E10" s="38">
        <f>E9*0.2</f>
        <v>0</v>
      </c>
      <c r="F10" s="33"/>
      <c r="G10" s="38">
        <f>G9*0.2</f>
        <v>0</v>
      </c>
      <c r="I10" s="38">
        <f>I9*0.2</f>
        <v>0</v>
      </c>
      <c r="K10" s="38">
        <f>K9*0.2</f>
        <v>0</v>
      </c>
      <c r="M10" s="38">
        <f>M9*0.2</f>
        <v>0</v>
      </c>
      <c r="O10" s="38">
        <f>O9*0.2</f>
        <v>0</v>
      </c>
      <c r="Q10" s="38">
        <f>Q9*0.2</f>
        <v>0</v>
      </c>
      <c r="S10" s="38">
        <f>S9*0.2</f>
        <v>0</v>
      </c>
      <c r="U10" s="38">
        <f>U9*0.2</f>
        <v>0</v>
      </c>
    </row>
    <row r="11" spans="1:21" ht="21" customHeight="1" x14ac:dyDescent="0.25">
      <c r="A11" s="34"/>
      <c r="B11" s="100" t="s">
        <v>110</v>
      </c>
      <c r="C11" s="38">
        <f>'Instructions &amp; Inputs Page'!E34</f>
        <v>0</v>
      </c>
      <c r="D11" s="34"/>
      <c r="E11" s="38">
        <f>'Instructions &amp; Inputs Page'!F34</f>
        <v>0</v>
      </c>
      <c r="F11" s="33"/>
      <c r="G11" s="38">
        <f>'Instructions &amp; Inputs Page'!G34</f>
        <v>0</v>
      </c>
      <c r="I11" s="38">
        <f>'Instructions &amp; Inputs Page'!H34</f>
        <v>0</v>
      </c>
      <c r="K11" s="38">
        <f>'Instructions &amp; Inputs Page'!I34</f>
        <v>0</v>
      </c>
      <c r="M11" s="38">
        <f>'Instructions &amp; Inputs Page'!J34</f>
        <v>0</v>
      </c>
      <c r="O11" s="38">
        <f>'Instructions &amp; Inputs Page'!K34</f>
        <v>0</v>
      </c>
      <c r="Q11" s="38">
        <f>'Instructions &amp; Inputs Page'!L34</f>
        <v>0</v>
      </c>
      <c r="S11" s="38">
        <f>'Instructions &amp; Inputs Page'!M34</f>
        <v>0</v>
      </c>
      <c r="U11" s="38">
        <f>'Instructions &amp; Inputs Page'!N34</f>
        <v>0</v>
      </c>
    </row>
    <row r="12" spans="1:21" ht="21" customHeight="1" x14ac:dyDescent="0.25">
      <c r="A12" s="34"/>
      <c r="B12" s="100" t="s">
        <v>111</v>
      </c>
      <c r="C12" s="38">
        <f>C11*0.5</f>
        <v>0</v>
      </c>
      <c r="D12" s="34"/>
      <c r="E12" s="38">
        <f>E11*0.5</f>
        <v>0</v>
      </c>
      <c r="F12" s="33"/>
      <c r="G12" s="38">
        <f>G11*0.5</f>
        <v>0</v>
      </c>
      <c r="I12" s="38">
        <f>I11*0.5</f>
        <v>0</v>
      </c>
      <c r="K12" s="38">
        <f>K11*0.5</f>
        <v>0</v>
      </c>
      <c r="M12" s="38">
        <f>M11*0.5</f>
        <v>0</v>
      </c>
      <c r="O12" s="38">
        <f>O11*0.5</f>
        <v>0</v>
      </c>
      <c r="Q12" s="38">
        <f>Q11*0.5</f>
        <v>0</v>
      </c>
      <c r="S12" s="38">
        <f>S11*0.5</f>
        <v>0</v>
      </c>
      <c r="U12" s="38">
        <f>U11*0.5</f>
        <v>0</v>
      </c>
    </row>
    <row r="13" spans="1:21" ht="38.25" customHeight="1" x14ac:dyDescent="0.25">
      <c r="A13" s="34"/>
      <c r="B13" s="101" t="s">
        <v>112</v>
      </c>
      <c r="C13" s="38">
        <f>'Instructions &amp; Inputs Page'!E35</f>
        <v>0</v>
      </c>
      <c r="D13" s="34"/>
      <c r="E13" s="38">
        <f>'Instructions &amp; Inputs Page'!F35</f>
        <v>0</v>
      </c>
      <c r="F13" s="33"/>
      <c r="G13" s="38">
        <f>'Instructions &amp; Inputs Page'!G35</f>
        <v>0</v>
      </c>
      <c r="I13" s="38">
        <f>'Instructions &amp; Inputs Page'!H35</f>
        <v>0</v>
      </c>
      <c r="K13" s="38">
        <f>'Instructions &amp; Inputs Page'!I35</f>
        <v>0</v>
      </c>
      <c r="M13" s="38">
        <f>'Instructions &amp; Inputs Page'!J35</f>
        <v>0</v>
      </c>
      <c r="O13" s="38">
        <f>'Instructions &amp; Inputs Page'!K35</f>
        <v>0</v>
      </c>
      <c r="Q13" s="38">
        <f>'Instructions &amp; Inputs Page'!L35</f>
        <v>0</v>
      </c>
      <c r="S13" s="38">
        <f>'Instructions &amp; Inputs Page'!M35</f>
        <v>0</v>
      </c>
      <c r="U13" s="38">
        <f>'Instructions &amp; Inputs Page'!N35</f>
        <v>0</v>
      </c>
    </row>
    <row r="14" spans="1:21" ht="21" customHeight="1" x14ac:dyDescent="0.25">
      <c r="A14" s="34"/>
      <c r="B14" s="102" t="s">
        <v>113</v>
      </c>
      <c r="C14" s="38">
        <f>C13*0.025</f>
        <v>0</v>
      </c>
      <c r="D14" s="34"/>
      <c r="E14" s="38">
        <f>E13*0.025</f>
        <v>0</v>
      </c>
      <c r="F14" s="33"/>
      <c r="G14" s="38">
        <f>G13*0.025</f>
        <v>0</v>
      </c>
      <c r="I14" s="38">
        <f>I13*0.025</f>
        <v>0</v>
      </c>
      <c r="K14" s="38">
        <f>K13*0.025</f>
        <v>0</v>
      </c>
      <c r="M14" s="38">
        <f>M13*0.025</f>
        <v>0</v>
      </c>
      <c r="O14" s="38">
        <f>O13*0.025</f>
        <v>0</v>
      </c>
      <c r="Q14" s="38">
        <f>Q13*0.025</f>
        <v>0</v>
      </c>
      <c r="S14" s="38">
        <f>S13*0.025</f>
        <v>0</v>
      </c>
      <c r="U14" s="38">
        <f>U13*0.025</f>
        <v>0</v>
      </c>
    </row>
    <row r="15" spans="1:21" ht="36" customHeight="1" x14ac:dyDescent="0.25">
      <c r="A15" s="34"/>
      <c r="B15" s="101" t="s">
        <v>114</v>
      </c>
      <c r="C15" s="38">
        <f>(C11*0.25)+C14</f>
        <v>0</v>
      </c>
      <c r="D15" s="34"/>
      <c r="E15" s="38">
        <f>(E11*0.25)+E14</f>
        <v>0</v>
      </c>
      <c r="F15" s="33"/>
      <c r="G15" s="38">
        <f>(G11*0.25)+G14</f>
        <v>0</v>
      </c>
      <c r="I15" s="38">
        <f>(I11*0.25)+I14</f>
        <v>0</v>
      </c>
      <c r="K15" s="38">
        <f>(K11*0.25)+K14</f>
        <v>0</v>
      </c>
      <c r="M15" s="38">
        <f>(M11*0.25)+M14</f>
        <v>0</v>
      </c>
      <c r="O15" s="38">
        <f>(O11*0.25)+O14</f>
        <v>0</v>
      </c>
      <c r="Q15" s="38">
        <f>(Q11*0.25)+Q14</f>
        <v>0</v>
      </c>
      <c r="S15" s="38">
        <f>(S11*0.25)+S14</f>
        <v>0</v>
      </c>
      <c r="U15" s="38">
        <f>(U11*0.25)+U14</f>
        <v>0</v>
      </c>
    </row>
    <row r="16" spans="1:21" ht="21" customHeight="1" x14ac:dyDescent="0.25">
      <c r="A16" s="34"/>
      <c r="B16" s="100" t="s">
        <v>47</v>
      </c>
      <c r="C16" s="38">
        <f>IF(C15&gt;C12,C15,C12)</f>
        <v>0</v>
      </c>
      <c r="D16" s="34"/>
      <c r="E16" s="38">
        <f>IF(E15&gt;E12,E15,E12)</f>
        <v>0</v>
      </c>
      <c r="F16" s="33"/>
      <c r="G16" s="38">
        <f>IF(G15&gt;G12,G15,G12)</f>
        <v>0</v>
      </c>
      <c r="I16" s="38">
        <f>IF(I15&gt;I12,I15,I12)</f>
        <v>0</v>
      </c>
      <c r="K16" s="38">
        <f>IF(K15&gt;K12,K15,K12)</f>
        <v>0</v>
      </c>
      <c r="M16" s="38">
        <f>IF(M15&gt;M12,M15,M12)</f>
        <v>0</v>
      </c>
      <c r="O16" s="38">
        <f>IF(O15&gt;O12,O15,O12)</f>
        <v>0</v>
      </c>
      <c r="Q16" s="38">
        <f>IF(Q15&gt;Q12,Q15,Q12)</f>
        <v>0</v>
      </c>
      <c r="S16" s="38">
        <f>IF(S15&gt;S12,S15,S12)</f>
        <v>0</v>
      </c>
      <c r="U16" s="38">
        <f>IF(U15&gt;U12,U15,U12)</f>
        <v>0</v>
      </c>
    </row>
    <row r="17" spans="1:21" ht="21" customHeight="1" x14ac:dyDescent="0.25">
      <c r="A17" s="34"/>
      <c r="B17" s="100" t="s">
        <v>82</v>
      </c>
      <c r="C17" s="38">
        <f>IF('Instructions &amp; Inputs Page'!$F$15="m",315000,157500)</f>
        <v>157500</v>
      </c>
      <c r="D17" s="34"/>
      <c r="E17" s="38">
        <f>IF('Instructions &amp; Inputs Page'!$F$15="m",315000,157500)</f>
        <v>157500</v>
      </c>
      <c r="F17" s="33"/>
      <c r="G17" s="38">
        <f>IF('Instructions &amp; Inputs Page'!$F$15="m",315000,157500)</f>
        <v>157500</v>
      </c>
      <c r="I17" s="38">
        <f>IF('Instructions &amp; Inputs Page'!$F$15="m",315000,157500)</f>
        <v>157500</v>
      </c>
      <c r="K17" s="38">
        <f>IF('Instructions &amp; Inputs Page'!$F$15="m",315000,157500)</f>
        <v>157500</v>
      </c>
      <c r="M17" s="38">
        <f>IF('Instructions &amp; Inputs Page'!$F$15="m",315000,157500)</f>
        <v>157500</v>
      </c>
      <c r="O17" s="38">
        <f>IF('Instructions &amp; Inputs Page'!$F$15="m",315000,157500)</f>
        <v>157500</v>
      </c>
      <c r="Q17" s="38">
        <f>IF('Instructions &amp; Inputs Page'!$F$15="m",315000,157500)</f>
        <v>157500</v>
      </c>
      <c r="S17" s="38">
        <f>IF('Instructions &amp; Inputs Page'!$F$15="m",315000,157500)</f>
        <v>157500</v>
      </c>
      <c r="U17" s="38">
        <f>IF('Instructions &amp; Inputs Page'!$F$15="m",315000,157500)</f>
        <v>157500</v>
      </c>
    </row>
    <row r="18" spans="1:21" ht="21" customHeight="1" x14ac:dyDescent="0.25">
      <c r="A18" s="34"/>
      <c r="B18" s="100" t="s">
        <v>83</v>
      </c>
      <c r="C18" s="38">
        <f>IF('Instructions &amp; Inputs Page'!$F$15="m",100000,50000)</f>
        <v>50000</v>
      </c>
      <c r="D18" s="34"/>
      <c r="E18" s="38">
        <f>IF('Instructions &amp; Inputs Page'!$F$15="m",100000,50000)</f>
        <v>50000</v>
      </c>
      <c r="F18" s="33"/>
      <c r="G18" s="38">
        <f>IF('Instructions &amp; Inputs Page'!$F$15="m",100000,50000)</f>
        <v>50000</v>
      </c>
      <c r="I18" s="38">
        <f>IF('Instructions &amp; Inputs Page'!$F$15="m",100000,50000)</f>
        <v>50000</v>
      </c>
      <c r="K18" s="38">
        <f>IF('Instructions &amp; Inputs Page'!$F$15="m",100000,50000)</f>
        <v>50000</v>
      </c>
      <c r="M18" s="38">
        <f>IF('Instructions &amp; Inputs Page'!$F$15="m",100000,50000)</f>
        <v>50000</v>
      </c>
      <c r="O18" s="38">
        <f>IF('Instructions &amp; Inputs Page'!$F$15="m",100000,50000)</f>
        <v>50000</v>
      </c>
      <c r="Q18" s="38">
        <f>IF('Instructions &amp; Inputs Page'!$F$15="m",100000,50000)</f>
        <v>50000</v>
      </c>
      <c r="S18" s="38">
        <f>IF('Instructions &amp; Inputs Page'!$F$15="m",100000,50000)</f>
        <v>50000</v>
      </c>
      <c r="U18" s="38">
        <f>IF('Instructions &amp; Inputs Page'!$F$15="m",100000,50000)</f>
        <v>50000</v>
      </c>
    </row>
    <row r="19" spans="1:21" ht="21" customHeight="1" x14ac:dyDescent="0.25">
      <c r="A19" s="34"/>
      <c r="B19" s="100" t="s">
        <v>48</v>
      </c>
      <c r="C19" s="38">
        <f>IF('Instructions &amp; Inputs Page'!$F$17&lt;='PTB''s'!C$17,0,(IF('Instructions &amp; Inputs Page'!$F$17&gt;=('PTB''s'!C$17+'PTB''s'!C$18),'PTB''s'!C$18,'Instructions &amp; Inputs Page'!$F$17-'PTB''s'!C$17)))</f>
        <v>0</v>
      </c>
      <c r="D19" s="34"/>
      <c r="E19" s="38">
        <f>IF('Instructions &amp; Inputs Page'!$F$17&lt;='PTB''s'!E$17,0,(IF('Instructions &amp; Inputs Page'!$F$17&gt;=('PTB''s'!E$17+'PTB''s'!E$18),'PTB''s'!E$18,'Instructions &amp; Inputs Page'!$F$17-'PTB''s'!E$17)))</f>
        <v>0</v>
      </c>
      <c r="F19" s="33"/>
      <c r="G19" s="38">
        <f>IF('Instructions &amp; Inputs Page'!$F$17&lt;='PTB''s'!G$17,0,(IF('Instructions &amp; Inputs Page'!$F$17&gt;=('PTB''s'!G$17+'PTB''s'!G$18),'PTB''s'!G$18,'Instructions &amp; Inputs Page'!$F$17-'PTB''s'!G$17)))</f>
        <v>0</v>
      </c>
      <c r="I19" s="38">
        <f>IF('Instructions &amp; Inputs Page'!$F$17&lt;='PTB''s'!I$17,0,(IF('Instructions &amp; Inputs Page'!$F$17&gt;=('PTB''s'!I$17+'PTB''s'!I$18),'PTB''s'!I$18,'Instructions &amp; Inputs Page'!$F$17-'PTB''s'!I$17)))</f>
        <v>0</v>
      </c>
      <c r="K19" s="38">
        <f>IF('Instructions &amp; Inputs Page'!$F$17&lt;='PTB''s'!K$17,0,(IF('Instructions &amp; Inputs Page'!$F$17&gt;=('PTB''s'!K$17+'PTB''s'!K$18),'PTB''s'!K$18,'Instructions &amp; Inputs Page'!$F$17-'PTB''s'!K$17)))</f>
        <v>0</v>
      </c>
      <c r="M19" s="38">
        <f>IF('Instructions &amp; Inputs Page'!$F$17&lt;='PTB''s'!M$17,0,(IF('Instructions &amp; Inputs Page'!$F$17&gt;=('PTB''s'!M$17+'PTB''s'!M$18),'PTB''s'!M$18,'Instructions &amp; Inputs Page'!$F$17-'PTB''s'!M$17)))</f>
        <v>0</v>
      </c>
      <c r="O19" s="38">
        <f>IF('Instructions &amp; Inputs Page'!$F$17&lt;='PTB''s'!O$17,0,(IF('Instructions &amp; Inputs Page'!$F$17&gt;=('PTB''s'!O$17+'PTB''s'!O$18),'PTB''s'!O$18,'Instructions &amp; Inputs Page'!$F$17-'PTB''s'!O$17)))</f>
        <v>0</v>
      </c>
      <c r="Q19" s="38">
        <f>IF('Instructions &amp; Inputs Page'!$F$17&lt;='PTB''s'!Q$17,0,(IF('Instructions &amp; Inputs Page'!$F$17&gt;=('PTB''s'!Q$17+'PTB''s'!Q$18),'PTB''s'!Q$18,'Instructions &amp; Inputs Page'!$F$17-'PTB''s'!Q$17)))</f>
        <v>0</v>
      </c>
      <c r="S19" s="38">
        <f>IF('Instructions &amp; Inputs Page'!$F$17&lt;='PTB''s'!S$17,0,(IF('Instructions &amp; Inputs Page'!$F$17&gt;=('PTB''s'!S$17+'PTB''s'!S$18),'PTB''s'!S$18,'Instructions &amp; Inputs Page'!$F$17-'PTB''s'!S$17)))</f>
        <v>0</v>
      </c>
      <c r="U19" s="38">
        <f>IF('Instructions &amp; Inputs Page'!$F$17&lt;='PTB''s'!U$17,0,(IF('Instructions &amp; Inputs Page'!$F$17&gt;=('PTB''s'!U$17+'PTB''s'!U$18),'PTB''s'!U$18,'Instructions &amp; Inputs Page'!$F$17-'PTB''s'!U$17)))</f>
        <v>0</v>
      </c>
    </row>
    <row r="20" spans="1:21" ht="21" customHeight="1" x14ac:dyDescent="0.25">
      <c r="A20" s="34"/>
      <c r="B20" s="100" t="s">
        <v>49</v>
      </c>
      <c r="C20" s="39">
        <f>C19/C18</f>
        <v>0</v>
      </c>
      <c r="D20" s="34"/>
      <c r="E20" s="39">
        <f>E19/E18</f>
        <v>0</v>
      </c>
      <c r="F20" s="33"/>
      <c r="G20" s="39">
        <f>G19/G18</f>
        <v>0</v>
      </c>
      <c r="I20" s="39">
        <f>I19/I18</f>
        <v>0</v>
      </c>
      <c r="K20" s="39">
        <f>K19/K18</f>
        <v>0</v>
      </c>
      <c r="M20" s="39">
        <f>M19/M18</f>
        <v>0</v>
      </c>
      <c r="O20" s="39">
        <f>O19/O18</f>
        <v>0</v>
      </c>
      <c r="Q20" s="39">
        <f>Q19/Q18</f>
        <v>0</v>
      </c>
      <c r="S20" s="39">
        <f>S19/S18</f>
        <v>0</v>
      </c>
      <c r="U20" s="39">
        <f>U19/U18</f>
        <v>0</v>
      </c>
    </row>
    <row r="21" spans="1:21" ht="21" customHeight="1" x14ac:dyDescent="0.25">
      <c r="A21" s="34"/>
      <c r="B21" s="100" t="s">
        <v>50</v>
      </c>
      <c r="C21" s="40">
        <f>IF(C10&gt;C16,C10-C16,0)</f>
        <v>0</v>
      </c>
      <c r="D21" s="34"/>
      <c r="E21" s="40">
        <f>IF(E10&gt;E16,E10-E16,0)</f>
        <v>0</v>
      </c>
      <c r="F21" s="35"/>
      <c r="G21" s="40">
        <f>IF(G10&gt;G16,G10-G16,0)</f>
        <v>0</v>
      </c>
      <c r="I21" s="40">
        <f>IF(I10&gt;I16,I10-I16,0)</f>
        <v>0</v>
      </c>
      <c r="K21" s="40">
        <f>IF(K10&gt;K16,K10-K16,0)</f>
        <v>0</v>
      </c>
      <c r="M21" s="40">
        <f>IF(M10&gt;M16,M10-M16,0)</f>
        <v>0</v>
      </c>
      <c r="O21" s="40">
        <f>IF(O10&gt;O16,O10-O16,0)</f>
        <v>0</v>
      </c>
      <c r="Q21" s="40">
        <f>IF(Q10&gt;Q16,Q10-Q16,0)</f>
        <v>0</v>
      </c>
      <c r="S21" s="40">
        <f>IF(S10&gt;S16,S10-S16,0)</f>
        <v>0</v>
      </c>
      <c r="U21" s="40">
        <f>IF(U10&gt;U16,U10-U16,0)</f>
        <v>0</v>
      </c>
    </row>
    <row r="22" spans="1:21" ht="21" customHeight="1" x14ac:dyDescent="0.25">
      <c r="A22" s="34"/>
      <c r="B22" s="100" t="s">
        <v>51</v>
      </c>
      <c r="C22" s="40">
        <f>C20*C21</f>
        <v>0</v>
      </c>
      <c r="D22" s="34"/>
      <c r="E22" s="40">
        <f>E20*E21</f>
        <v>0</v>
      </c>
      <c r="F22" s="35"/>
      <c r="G22" s="40">
        <f>G20*G21</f>
        <v>0</v>
      </c>
      <c r="I22" s="40">
        <f>I20*I21</f>
        <v>0</v>
      </c>
      <c r="K22" s="40">
        <f>K20*K21</f>
        <v>0</v>
      </c>
      <c r="M22" s="40">
        <f>M20*M21</f>
        <v>0</v>
      </c>
      <c r="O22" s="40">
        <f>O20*O21</f>
        <v>0</v>
      </c>
      <c r="Q22" s="40">
        <f>Q20*Q21</f>
        <v>0</v>
      </c>
      <c r="S22" s="40">
        <f>S20*S21</f>
        <v>0</v>
      </c>
      <c r="U22" s="40">
        <f>U20*U21</f>
        <v>0</v>
      </c>
    </row>
    <row r="23" spans="1:21" ht="21" customHeight="1" x14ac:dyDescent="0.25">
      <c r="A23" s="34"/>
      <c r="B23" s="100" t="s">
        <v>52</v>
      </c>
      <c r="C23" s="40">
        <f>C10-C22</f>
        <v>0</v>
      </c>
      <c r="D23" s="34"/>
      <c r="E23" s="40">
        <f>E10-E22</f>
        <v>0</v>
      </c>
      <c r="F23" s="35"/>
      <c r="G23" s="40">
        <f>G10-G22</f>
        <v>0</v>
      </c>
      <c r="I23" s="40">
        <f>I10-I22</f>
        <v>0</v>
      </c>
      <c r="K23" s="40">
        <f>K10-K22</f>
        <v>0</v>
      </c>
      <c r="M23" s="40">
        <f>M10-M22</f>
        <v>0</v>
      </c>
      <c r="O23" s="40">
        <f>O10-O22</f>
        <v>0</v>
      </c>
      <c r="Q23" s="40">
        <f>Q10-Q22</f>
        <v>0</v>
      </c>
      <c r="S23" s="40">
        <f>S10-S22</f>
        <v>0</v>
      </c>
      <c r="U23" s="40">
        <f>U10-U22</f>
        <v>0</v>
      </c>
    </row>
    <row r="24" spans="1:21" ht="21" customHeight="1" x14ac:dyDescent="0.25">
      <c r="A24" s="34"/>
      <c r="B24" s="102" t="s">
        <v>115</v>
      </c>
      <c r="C24" s="41">
        <f>IF('Instructions &amp; Inputs Page'!E36=1,1-'PTB''s'!C20,1)</f>
        <v>1</v>
      </c>
      <c r="D24" s="34"/>
      <c r="E24" s="41">
        <f>IF('Instructions &amp; Inputs Page'!F36=1,1-E20,1)</f>
        <v>1</v>
      </c>
      <c r="F24" s="35"/>
      <c r="G24" s="41">
        <f>IF('Instructions &amp; Inputs Page'!G36=1,1-G20,1)</f>
        <v>1</v>
      </c>
      <c r="I24" s="41">
        <f>IF('Instructions &amp; Inputs Page'!H36=1,1-I20,1)</f>
        <v>1</v>
      </c>
      <c r="K24" s="41">
        <f>IF('Instructions &amp; Inputs Page'!I36=1,1-K20,1)</f>
        <v>1</v>
      </c>
      <c r="M24" s="41">
        <f>IF('Instructions &amp; Inputs Page'!J36=1,1-M20,1)</f>
        <v>1</v>
      </c>
      <c r="O24" s="41">
        <f>IF('Instructions &amp; Inputs Page'!K36=1,1-O20,1)</f>
        <v>1</v>
      </c>
      <c r="Q24" s="41">
        <f>IF('Instructions &amp; Inputs Page'!L36=1,1-Q20,1)</f>
        <v>1</v>
      </c>
      <c r="S24" s="41">
        <f>IF('Instructions &amp; Inputs Page'!M36=1,1-S20,1)</f>
        <v>1</v>
      </c>
      <c r="U24" s="41">
        <f>IF('Instructions &amp; Inputs Page'!N36=1,1-U20,1)</f>
        <v>1</v>
      </c>
    </row>
    <row r="25" spans="1:21" ht="21" customHeight="1" x14ac:dyDescent="0.25">
      <c r="A25" s="34"/>
      <c r="B25" s="100"/>
      <c r="C25" s="42"/>
      <c r="D25" s="34"/>
      <c r="E25" s="41"/>
      <c r="F25" s="35"/>
      <c r="G25" s="41"/>
      <c r="I25" s="41"/>
      <c r="K25" s="41"/>
      <c r="M25" s="41"/>
      <c r="O25" s="41"/>
      <c r="Q25" s="41"/>
      <c r="S25" s="41"/>
      <c r="U25" s="41"/>
    </row>
    <row r="26" spans="1:21" ht="21" customHeight="1" thickBot="1" x14ac:dyDescent="0.3">
      <c r="A26" s="34"/>
      <c r="B26" s="100" t="s">
        <v>116</v>
      </c>
      <c r="C26" s="43">
        <f>C23*C24</f>
        <v>0</v>
      </c>
      <c r="D26" s="34"/>
      <c r="E26" s="43">
        <f>E23*E24</f>
        <v>0</v>
      </c>
      <c r="F26" s="35"/>
      <c r="G26" s="43">
        <f>G23*G24</f>
        <v>0</v>
      </c>
      <c r="I26" s="43">
        <f>I23*I24</f>
        <v>0</v>
      </c>
      <c r="K26" s="43">
        <f>K23*K24</f>
        <v>0</v>
      </c>
      <c r="M26" s="43">
        <f>M23*M24</f>
        <v>0</v>
      </c>
      <c r="O26" s="43">
        <f>O23*O24</f>
        <v>0</v>
      </c>
      <c r="Q26" s="43">
        <f>Q23*Q24</f>
        <v>0</v>
      </c>
      <c r="S26" s="43">
        <f>S23*S24</f>
        <v>0</v>
      </c>
      <c r="U26" s="43">
        <f>U23*U24</f>
        <v>0</v>
      </c>
    </row>
    <row r="27" spans="1:21" ht="8.85" customHeight="1" thickTop="1" thickBot="1" x14ac:dyDescent="0.3">
      <c r="A27" s="34"/>
      <c r="B27" s="36"/>
      <c r="C27" s="36"/>
      <c r="D27" s="34"/>
      <c r="E27" s="40"/>
      <c r="F27" s="35"/>
    </row>
    <row r="28" spans="1:21" ht="15.75" thickBot="1" x14ac:dyDescent="0.3">
      <c r="B28" s="126" t="s">
        <v>106</v>
      </c>
      <c r="C28" s="127"/>
      <c r="D28" s="127"/>
      <c r="E28" s="127"/>
      <c r="F28" s="127"/>
      <c r="G28" s="127"/>
      <c r="H28" s="127"/>
      <c r="I28" s="127"/>
      <c r="J28" s="127"/>
      <c r="K28" s="127"/>
      <c r="L28" s="127"/>
      <c r="M28" s="127"/>
      <c r="N28" s="127"/>
      <c r="O28" s="127"/>
      <c r="P28" s="127"/>
      <c r="Q28" s="127"/>
      <c r="R28" s="127"/>
      <c r="S28" s="127"/>
      <c r="T28" s="127"/>
      <c r="U28" s="128"/>
    </row>
    <row r="29" spans="1:21" x14ac:dyDescent="0.25">
      <c r="B29" s="12"/>
      <c r="C29" s="12"/>
      <c r="E29" s="12"/>
      <c r="F29" s="12"/>
    </row>
    <row r="30" spans="1:21" x14ac:dyDescent="0.25">
      <c r="B30" s="12"/>
      <c r="C30" s="12"/>
      <c r="E30" s="12"/>
      <c r="F30" s="12"/>
    </row>
    <row r="31" spans="1:21" x14ac:dyDescent="0.25">
      <c r="B31" s="12"/>
      <c r="C31" s="12"/>
      <c r="E31" s="12"/>
      <c r="F31" s="12"/>
    </row>
    <row r="32" spans="1:21" x14ac:dyDescent="0.25">
      <c r="B32" s="12"/>
      <c r="C32" s="12"/>
      <c r="E32" s="12"/>
      <c r="F32" s="12"/>
    </row>
    <row r="33" spans="1:6" x14ac:dyDescent="0.25">
      <c r="B33" s="12"/>
      <c r="C33" s="12"/>
      <c r="E33" s="12"/>
      <c r="F33" s="12"/>
    </row>
    <row r="34" spans="1:6" x14ac:dyDescent="0.25">
      <c r="E34" s="12"/>
      <c r="F34" s="12"/>
    </row>
    <row r="35" spans="1:6" x14ac:dyDescent="0.25">
      <c r="A35" s="12"/>
      <c r="B35" s="12"/>
      <c r="C35" s="12"/>
      <c r="D35" s="12"/>
      <c r="E35" s="12"/>
      <c r="F35" s="12"/>
    </row>
    <row r="36" spans="1:6" x14ac:dyDescent="0.25">
      <c r="A36" s="12"/>
      <c r="B36" s="125"/>
      <c r="C36" s="125"/>
      <c r="D36" s="12"/>
      <c r="E36" s="12"/>
      <c r="F36" s="12"/>
    </row>
    <row r="37" spans="1:6" x14ac:dyDescent="0.25">
      <c r="A37" s="12"/>
      <c r="B37" s="13"/>
      <c r="C37" s="2"/>
      <c r="D37" s="12"/>
      <c r="E37" s="12"/>
      <c r="F37" s="12"/>
    </row>
    <row r="38" spans="1:6" x14ac:dyDescent="0.25">
      <c r="A38" s="12"/>
      <c r="B38" s="12"/>
      <c r="C38" s="12"/>
      <c r="D38" s="12"/>
      <c r="E38" s="12"/>
      <c r="F38" s="12"/>
    </row>
    <row r="39" spans="1:6" x14ac:dyDescent="0.25">
      <c r="A39" s="12"/>
      <c r="B39" s="13"/>
      <c r="C39" s="2"/>
      <c r="D39" s="12"/>
      <c r="E39" s="12"/>
      <c r="F39" s="12"/>
    </row>
    <row r="40" spans="1:6" x14ac:dyDescent="0.25">
      <c r="A40" s="12"/>
      <c r="B40" s="12"/>
      <c r="C40" s="12"/>
      <c r="D40" s="12"/>
      <c r="E40" s="12"/>
      <c r="F40" s="12"/>
    </row>
    <row r="41" spans="1:6" x14ac:dyDescent="0.25">
      <c r="A41" s="12"/>
      <c r="B41" s="12"/>
      <c r="C41" s="2"/>
      <c r="D41" s="12"/>
      <c r="E41" s="12"/>
      <c r="F41" s="12"/>
    </row>
    <row r="42" spans="1:6" x14ac:dyDescent="0.25">
      <c r="A42" s="12"/>
      <c r="B42" s="12"/>
      <c r="C42" s="12"/>
      <c r="D42" s="12"/>
      <c r="E42" s="12"/>
      <c r="F42" s="12"/>
    </row>
    <row r="43" spans="1:6" x14ac:dyDescent="0.25">
      <c r="A43" s="12"/>
      <c r="B43" s="12"/>
      <c r="C43" s="2"/>
      <c r="D43" s="12"/>
      <c r="E43" s="12"/>
      <c r="F43" s="12"/>
    </row>
    <row r="44" spans="1:6" x14ac:dyDescent="0.25">
      <c r="A44" s="12"/>
      <c r="B44" s="12"/>
      <c r="C44" s="12"/>
      <c r="D44" s="12"/>
      <c r="E44" s="12"/>
      <c r="F44" s="12"/>
    </row>
    <row r="45" spans="1:6" x14ac:dyDescent="0.25">
      <c r="A45" s="12"/>
      <c r="B45" s="12"/>
      <c r="C45" s="2"/>
      <c r="D45" s="12"/>
      <c r="E45" s="12"/>
      <c r="F45" s="12"/>
    </row>
    <row r="46" spans="1:6" x14ac:dyDescent="0.25">
      <c r="A46" s="12"/>
      <c r="B46" s="12"/>
      <c r="C46" s="12"/>
      <c r="D46" s="12"/>
      <c r="E46" s="12"/>
      <c r="F46" s="12"/>
    </row>
    <row r="47" spans="1:6" x14ac:dyDescent="0.25">
      <c r="A47" s="12"/>
      <c r="B47" s="12"/>
      <c r="C47" s="2"/>
      <c r="D47" s="12"/>
      <c r="E47" s="12"/>
      <c r="F47" s="12"/>
    </row>
    <row r="48" spans="1:6" x14ac:dyDescent="0.25">
      <c r="A48" s="12"/>
      <c r="B48" s="12"/>
      <c r="C48" s="12"/>
      <c r="D48" s="12"/>
      <c r="E48" s="12"/>
      <c r="F48" s="12"/>
    </row>
    <row r="49" spans="1:6" x14ac:dyDescent="0.25">
      <c r="A49" s="12"/>
      <c r="B49" s="12"/>
      <c r="C49" s="2"/>
      <c r="D49" s="12"/>
      <c r="E49" s="12"/>
      <c r="F49" s="12"/>
    </row>
    <row r="50" spans="1:6" x14ac:dyDescent="0.25">
      <c r="A50" s="12"/>
      <c r="B50" s="12"/>
      <c r="C50" s="12"/>
      <c r="D50" s="12"/>
      <c r="E50" s="12"/>
      <c r="F50" s="12"/>
    </row>
    <row r="51" spans="1:6" x14ac:dyDescent="0.25">
      <c r="A51" s="12"/>
      <c r="B51" s="12"/>
      <c r="C51" s="2"/>
      <c r="D51" s="12"/>
      <c r="E51" s="12"/>
      <c r="F51" s="12"/>
    </row>
    <row r="52" spans="1:6" x14ac:dyDescent="0.25">
      <c r="A52" s="12"/>
      <c r="B52" s="12"/>
      <c r="C52" s="2"/>
      <c r="D52" s="12"/>
      <c r="E52" s="12"/>
      <c r="F52" s="12"/>
    </row>
    <row r="53" spans="1:6" x14ac:dyDescent="0.25">
      <c r="A53" s="12"/>
      <c r="B53" s="12"/>
      <c r="C53" s="2"/>
      <c r="D53" s="12"/>
      <c r="E53" s="12"/>
      <c r="F53" s="12"/>
    </row>
    <row r="54" spans="1:6" x14ac:dyDescent="0.25">
      <c r="A54" s="12"/>
      <c r="B54" s="12"/>
      <c r="C54" s="2"/>
      <c r="D54" s="12"/>
      <c r="E54" s="12"/>
      <c r="F54" s="12"/>
    </row>
    <row r="55" spans="1:6" x14ac:dyDescent="0.25">
      <c r="A55" s="12"/>
      <c r="B55" s="12"/>
      <c r="C55" s="2"/>
      <c r="D55" s="12"/>
      <c r="E55" s="12"/>
      <c r="F55" s="12"/>
    </row>
    <row r="56" spans="1:6" x14ac:dyDescent="0.25">
      <c r="A56" s="12"/>
      <c r="B56" s="12"/>
      <c r="C56" s="2"/>
      <c r="D56" s="12"/>
      <c r="E56" s="12"/>
      <c r="F56" s="12"/>
    </row>
    <row r="57" spans="1:6" x14ac:dyDescent="0.25">
      <c r="A57" s="12"/>
      <c r="B57" s="12"/>
      <c r="C57" s="2"/>
      <c r="D57" s="12"/>
      <c r="E57" s="12"/>
      <c r="F57" s="12"/>
    </row>
    <row r="58" spans="1:6" x14ac:dyDescent="0.25">
      <c r="A58" s="12"/>
      <c r="B58" s="12"/>
      <c r="C58" s="2"/>
      <c r="D58" s="12"/>
      <c r="E58" s="12"/>
      <c r="F58" s="12"/>
    </row>
    <row r="59" spans="1:6" x14ac:dyDescent="0.25">
      <c r="A59" s="12"/>
      <c r="B59" s="12"/>
      <c r="C59" s="2"/>
      <c r="D59" s="12"/>
      <c r="E59" s="12"/>
      <c r="F59" s="12"/>
    </row>
    <row r="60" spans="1:6" x14ac:dyDescent="0.25">
      <c r="A60" s="12"/>
      <c r="B60" s="12"/>
      <c r="C60" s="2"/>
      <c r="D60" s="12"/>
      <c r="E60" s="12"/>
      <c r="F60" s="12"/>
    </row>
    <row r="61" spans="1:6" x14ac:dyDescent="0.25">
      <c r="A61" s="12"/>
      <c r="B61" s="12"/>
      <c r="C61" s="2"/>
      <c r="D61" s="12"/>
      <c r="E61" s="12"/>
      <c r="F61" s="12"/>
    </row>
    <row r="62" spans="1:6" x14ac:dyDescent="0.25">
      <c r="A62" s="12"/>
      <c r="B62" s="12"/>
      <c r="C62" s="2"/>
      <c r="D62" s="12"/>
      <c r="E62" s="12"/>
      <c r="F62" s="12"/>
    </row>
    <row r="63" spans="1:6" x14ac:dyDescent="0.25">
      <c r="A63" s="12"/>
      <c r="B63" s="13"/>
      <c r="C63" s="2"/>
      <c r="D63" s="12"/>
      <c r="E63" s="12"/>
      <c r="F63" s="12"/>
    </row>
    <row r="64" spans="1:6" x14ac:dyDescent="0.25">
      <c r="A64" s="12"/>
      <c r="B64" s="12"/>
      <c r="C64" s="12"/>
      <c r="D64" s="12"/>
      <c r="E64" s="12"/>
      <c r="F64" s="12"/>
    </row>
    <row r="65" spans="3:6" x14ac:dyDescent="0.25">
      <c r="E65" s="12"/>
      <c r="F65" s="12"/>
    </row>
    <row r="66" spans="3:6" x14ac:dyDescent="0.25">
      <c r="E66" s="12"/>
      <c r="F66" s="12"/>
    </row>
    <row r="67" spans="3:6" x14ac:dyDescent="0.25">
      <c r="E67" s="12"/>
      <c r="F67" s="12"/>
    </row>
    <row r="68" spans="3:6" x14ac:dyDescent="0.25">
      <c r="E68" s="12"/>
      <c r="F68" s="12"/>
    </row>
    <row r="69" spans="3:6" x14ac:dyDescent="0.25">
      <c r="E69" s="12"/>
      <c r="F69" s="12"/>
    </row>
    <row r="70" spans="3:6" x14ac:dyDescent="0.25">
      <c r="C70" s="1"/>
      <c r="E70" s="12"/>
      <c r="F70" s="12"/>
    </row>
  </sheetData>
  <sheetProtection algorithmName="SHA-512" hashValue="A7BL8lZ/GLzWcsi+7cV6DqeA4ms3UzuKHFqzEqd0MVV5vdnR1R6M5xRoCx+1lS2W1grDiIahiUUHKXed5HJv6g==" saltValue="DOs13aDtOaUjfY1NNkur4A==" spinCount="100000" sheet="1" objects="1" scenarios="1" selectLockedCells="1"/>
  <mergeCells count="2">
    <mergeCell ref="B36:C36"/>
    <mergeCell ref="B28:U28"/>
  </mergeCells>
  <hyperlinks>
    <hyperlink ref="U2" r:id="rId1"/>
  </hyperlinks>
  <printOptions horizontalCentered="1"/>
  <pageMargins left="0.2" right="0.2" top="0.75" bottom="0.25" header="0.3" footer="0.3"/>
  <pageSetup scale="59" orientation="landscape"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7:S40"/>
  <sheetViews>
    <sheetView zoomScale="85" zoomScaleNormal="85" workbookViewId="0">
      <selection activeCell="J9" sqref="J9"/>
    </sheetView>
  </sheetViews>
  <sheetFormatPr defaultColWidth="9.140625" defaultRowHeight="16.5" x14ac:dyDescent="0.3"/>
  <cols>
    <col min="1" max="1" width="9.140625" style="46"/>
    <col min="2" max="3" width="11" style="46" bestFit="1" customWidth="1"/>
    <col min="4" max="4" width="11" style="46" customWidth="1"/>
    <col min="5" max="6" width="11" style="46" bestFit="1" customWidth="1"/>
    <col min="7" max="7" width="10" style="46" bestFit="1" customWidth="1"/>
    <col min="8" max="8" width="9.140625" style="46"/>
    <col min="9" max="10" width="9.7109375" style="46" bestFit="1" customWidth="1"/>
    <col min="11" max="11" width="9.28515625" style="46" bestFit="1" customWidth="1"/>
    <col min="12" max="13" width="9.7109375" style="46" bestFit="1" customWidth="1"/>
    <col min="14" max="14" width="10.7109375" style="46" bestFit="1" customWidth="1"/>
    <col min="15" max="18" width="9.140625" style="46"/>
    <col min="19" max="19" width="15" style="46" customWidth="1"/>
    <col min="20" max="16384" width="9.140625" style="46"/>
  </cols>
  <sheetData>
    <row r="7" spans="1:19" ht="30.75" x14ac:dyDescent="0.5">
      <c r="B7" s="47" t="s">
        <v>78</v>
      </c>
      <c r="C7" s="47"/>
      <c r="D7" s="47"/>
      <c r="E7" s="47"/>
      <c r="F7" s="47"/>
      <c r="G7" s="47"/>
      <c r="I7" s="47" t="s">
        <v>79</v>
      </c>
      <c r="J7" s="47"/>
      <c r="K7" s="47"/>
      <c r="L7" s="47"/>
      <c r="M7" s="47"/>
      <c r="N7" s="47"/>
      <c r="Q7" s="47" t="s">
        <v>80</v>
      </c>
      <c r="R7" s="47"/>
      <c r="S7" s="48">
        <f>C11-J11</f>
        <v>0</v>
      </c>
    </row>
    <row r="8" spans="1:19" ht="17.25" thickBot="1" x14ac:dyDescent="0.35"/>
    <row r="9" spans="1:19" ht="18" thickBot="1" x14ac:dyDescent="0.35">
      <c r="A9" s="49"/>
      <c r="B9" s="50" t="s">
        <v>68</v>
      </c>
      <c r="C9" s="51">
        <f>'Instructions &amp; Inputs Page'!F15</f>
        <v>0</v>
      </c>
      <c r="D9" s="49"/>
      <c r="E9" s="49"/>
      <c r="F9" s="49"/>
      <c r="G9" s="49"/>
      <c r="H9" s="49"/>
      <c r="I9" s="50" t="s">
        <v>68</v>
      </c>
      <c r="J9" s="51">
        <f>C9</f>
        <v>0</v>
      </c>
      <c r="K9" s="49"/>
      <c r="L9" s="49"/>
      <c r="M9" s="49"/>
      <c r="N9" s="49"/>
      <c r="O9" s="49"/>
    </row>
    <row r="10" spans="1:19" ht="17.25" thickBot="1" x14ac:dyDescent="0.35">
      <c r="A10" s="49"/>
      <c r="B10" s="50" t="s">
        <v>9</v>
      </c>
      <c r="C10" s="52">
        <f>'Instructions &amp; Inputs Page'!F17</f>
        <v>0</v>
      </c>
      <c r="D10" s="49"/>
      <c r="E10" s="49"/>
      <c r="F10" s="49"/>
      <c r="G10" s="49"/>
      <c r="H10" s="49"/>
      <c r="I10" s="50" t="s">
        <v>9</v>
      </c>
      <c r="J10" s="52">
        <f>'Instructions &amp; Inputs Page'!F17-'Instructions &amp; Inputs Page'!P29</f>
        <v>0</v>
      </c>
      <c r="K10" s="49"/>
      <c r="L10" s="49"/>
      <c r="M10" s="49"/>
      <c r="N10" s="49"/>
      <c r="O10" s="49"/>
    </row>
    <row r="11" spans="1:19" ht="17.25" thickBot="1" x14ac:dyDescent="0.35">
      <c r="A11" s="49"/>
      <c r="B11" s="50" t="s">
        <v>69</v>
      </c>
      <c r="C11" s="52">
        <f>IF(C9="s",VLOOKUP(C10,B15:G21,6,TRUE),IF(C9="m",VLOOKUP(C10,B26:G32,6,TRUE),VLOOKUP(C10,B37:G43,6,TRUE)))</f>
        <v>0</v>
      </c>
      <c r="D11" s="49"/>
      <c r="E11" s="49"/>
      <c r="F11" s="49"/>
      <c r="G11" s="49"/>
      <c r="H11" s="49"/>
      <c r="I11" s="50" t="s">
        <v>69</v>
      </c>
      <c r="J11" s="52">
        <f>IF(J9="s",VLOOKUP(J10,I15:N21,6,TRUE),IF(J9="m",VLOOKUP(J10,I26:N32,6,TRUE),VLOOKUP(J10,I37:N43,6,TRUE)))</f>
        <v>0</v>
      </c>
      <c r="K11" s="49"/>
      <c r="L11" s="49"/>
      <c r="M11" s="49"/>
      <c r="N11" s="49"/>
      <c r="O11" s="49"/>
    </row>
    <row r="12" spans="1:19" ht="17.25" thickBot="1" x14ac:dyDescent="0.35">
      <c r="A12" s="49"/>
      <c r="B12" s="49"/>
      <c r="C12" s="49"/>
      <c r="D12" s="49"/>
      <c r="E12" s="49"/>
      <c r="F12" s="49"/>
      <c r="G12" s="49"/>
      <c r="H12" s="49"/>
      <c r="I12" s="49"/>
      <c r="J12" s="49"/>
      <c r="K12" s="49"/>
      <c r="L12" s="49"/>
      <c r="M12" s="49"/>
      <c r="N12" s="49"/>
      <c r="O12" s="49"/>
    </row>
    <row r="13" spans="1:19" ht="17.25" thickBot="1" x14ac:dyDescent="0.35">
      <c r="A13" s="49"/>
      <c r="B13" s="129" t="s">
        <v>70</v>
      </c>
      <c r="C13" s="130"/>
      <c r="D13" s="130"/>
      <c r="E13" s="130"/>
      <c r="F13" s="130"/>
      <c r="G13" s="131"/>
      <c r="H13" s="49"/>
      <c r="I13" s="129" t="s">
        <v>70</v>
      </c>
      <c r="J13" s="130"/>
      <c r="K13" s="130"/>
      <c r="L13" s="130"/>
      <c r="M13" s="130"/>
      <c r="N13" s="131"/>
      <c r="O13" s="49"/>
    </row>
    <row r="14" spans="1:19" ht="66.75" thickBot="1" x14ac:dyDescent="0.35">
      <c r="A14" s="49"/>
      <c r="B14" s="53" t="s">
        <v>71</v>
      </c>
      <c r="C14" s="54" t="s">
        <v>72</v>
      </c>
      <c r="D14" s="54" t="s">
        <v>73</v>
      </c>
      <c r="E14" s="55" t="s">
        <v>74</v>
      </c>
      <c r="F14" s="54" t="s">
        <v>75</v>
      </c>
      <c r="G14" s="54" t="s">
        <v>76</v>
      </c>
      <c r="H14" s="49"/>
      <c r="I14" s="53" t="s">
        <v>71</v>
      </c>
      <c r="J14" s="54" t="s">
        <v>72</v>
      </c>
      <c r="K14" s="54" t="s">
        <v>73</v>
      </c>
      <c r="L14" s="55" t="s">
        <v>74</v>
      </c>
      <c r="M14" s="54" t="s">
        <v>75</v>
      </c>
      <c r="N14" s="54" t="s">
        <v>76</v>
      </c>
      <c r="O14" s="49"/>
    </row>
    <row r="15" spans="1:19" x14ac:dyDescent="0.3">
      <c r="A15" s="49"/>
      <c r="B15" s="56">
        <v>0</v>
      </c>
      <c r="C15" s="57">
        <v>9525</v>
      </c>
      <c r="D15" s="58">
        <v>0.1</v>
      </c>
      <c r="E15" s="57">
        <f>D15*C15</f>
        <v>952.5</v>
      </c>
      <c r="F15" s="57">
        <f>E15</f>
        <v>952.5</v>
      </c>
      <c r="G15" s="59">
        <f>($C$10*D15)</f>
        <v>0</v>
      </c>
      <c r="H15" s="49"/>
      <c r="I15" s="60">
        <v>0</v>
      </c>
      <c r="J15" s="61">
        <v>9525</v>
      </c>
      <c r="K15" s="62">
        <v>0.1</v>
      </c>
      <c r="L15" s="61">
        <f>K15*J15</f>
        <v>952.5</v>
      </c>
      <c r="M15" s="61">
        <f>L15</f>
        <v>952.5</v>
      </c>
      <c r="N15" s="63">
        <f>($J$10*K15)</f>
        <v>0</v>
      </c>
      <c r="O15" s="49"/>
    </row>
    <row r="16" spans="1:19" x14ac:dyDescent="0.3">
      <c r="A16" s="49"/>
      <c r="B16" s="56">
        <v>9525</v>
      </c>
      <c r="C16" s="57">
        <v>38700</v>
      </c>
      <c r="D16" s="58">
        <v>0.12</v>
      </c>
      <c r="E16" s="57">
        <f>(C16-C15)*D16</f>
        <v>3501</v>
      </c>
      <c r="F16" s="57">
        <f>F15+E16</f>
        <v>4453.5</v>
      </c>
      <c r="G16" s="59">
        <f t="shared" ref="G16:G21" si="0">(($C$10-C15)*D16)+F15</f>
        <v>-190.5</v>
      </c>
      <c r="H16" s="49"/>
      <c r="I16" s="56">
        <v>9525</v>
      </c>
      <c r="J16" s="57">
        <v>38700</v>
      </c>
      <c r="K16" s="58">
        <v>0.12</v>
      </c>
      <c r="L16" s="57">
        <f>(J16-J15)*K16</f>
        <v>3501</v>
      </c>
      <c r="M16" s="57">
        <f>M15+L16</f>
        <v>4453.5</v>
      </c>
      <c r="N16" s="59">
        <f>(($J$10-J15)*K16)+M15</f>
        <v>-190.5</v>
      </c>
      <c r="O16" s="49"/>
    </row>
    <row r="17" spans="1:15" x14ac:dyDescent="0.3">
      <c r="A17" s="49"/>
      <c r="B17" s="56">
        <v>38700</v>
      </c>
      <c r="C17" s="57">
        <v>82500</v>
      </c>
      <c r="D17" s="58">
        <v>0.22</v>
      </c>
      <c r="E17" s="57">
        <f>(C17-C16)*D17</f>
        <v>9636</v>
      </c>
      <c r="F17" s="57">
        <f t="shared" ref="F17:F21" si="1">F16+E17</f>
        <v>14089.5</v>
      </c>
      <c r="G17" s="59">
        <f t="shared" si="0"/>
        <v>-4060.5</v>
      </c>
      <c r="H17" s="49"/>
      <c r="I17" s="56">
        <v>38700</v>
      </c>
      <c r="J17" s="57">
        <v>82500</v>
      </c>
      <c r="K17" s="58">
        <v>0.22</v>
      </c>
      <c r="L17" s="57">
        <f>(J17-J16)*K17</f>
        <v>9636</v>
      </c>
      <c r="M17" s="57">
        <f t="shared" ref="M17:M21" si="2">M16+L17</f>
        <v>14089.5</v>
      </c>
      <c r="N17" s="59">
        <f t="shared" ref="N17:N21" si="3">(($J$10-J16)*K17)+M16</f>
        <v>-4060.5</v>
      </c>
      <c r="O17" s="49"/>
    </row>
    <row r="18" spans="1:15" x14ac:dyDescent="0.3">
      <c r="A18" s="49"/>
      <c r="B18" s="56">
        <v>82500</v>
      </c>
      <c r="C18" s="57">
        <v>157500</v>
      </c>
      <c r="D18" s="58">
        <v>0.24</v>
      </c>
      <c r="E18" s="57">
        <f>(C18-C17)*D18</f>
        <v>18000</v>
      </c>
      <c r="F18" s="57">
        <f t="shared" si="1"/>
        <v>32089.5</v>
      </c>
      <c r="G18" s="59">
        <f t="shared" si="0"/>
        <v>-5710.5</v>
      </c>
      <c r="H18" s="49"/>
      <c r="I18" s="56">
        <v>82500</v>
      </c>
      <c r="J18" s="57">
        <v>157500</v>
      </c>
      <c r="K18" s="58">
        <v>0.24</v>
      </c>
      <c r="L18" s="57">
        <f>(J18-J17)*K18</f>
        <v>18000</v>
      </c>
      <c r="M18" s="57">
        <f t="shared" si="2"/>
        <v>32089.5</v>
      </c>
      <c r="N18" s="59">
        <f t="shared" si="3"/>
        <v>-5710.5</v>
      </c>
      <c r="O18" s="49"/>
    </row>
    <row r="19" spans="1:15" x14ac:dyDescent="0.3">
      <c r="A19" s="49"/>
      <c r="B19" s="56">
        <v>157500</v>
      </c>
      <c r="C19" s="57">
        <v>200000</v>
      </c>
      <c r="D19" s="58">
        <v>0.32</v>
      </c>
      <c r="E19" s="57">
        <f>(C19-C18)*D19</f>
        <v>13600</v>
      </c>
      <c r="F19" s="57">
        <f t="shared" si="1"/>
        <v>45689.5</v>
      </c>
      <c r="G19" s="59">
        <f t="shared" si="0"/>
        <v>-18310.5</v>
      </c>
      <c r="H19" s="49"/>
      <c r="I19" s="56">
        <v>157500</v>
      </c>
      <c r="J19" s="57">
        <v>200000</v>
      </c>
      <c r="K19" s="58">
        <v>0.32</v>
      </c>
      <c r="L19" s="57">
        <f>(J19-J18)*K19</f>
        <v>13600</v>
      </c>
      <c r="M19" s="57">
        <f t="shared" si="2"/>
        <v>45689.5</v>
      </c>
      <c r="N19" s="59">
        <f t="shared" si="3"/>
        <v>-18310.5</v>
      </c>
      <c r="O19" s="49"/>
    </row>
    <row r="20" spans="1:15" x14ac:dyDescent="0.3">
      <c r="A20" s="49"/>
      <c r="B20" s="56">
        <v>200000</v>
      </c>
      <c r="C20" s="57">
        <v>500000</v>
      </c>
      <c r="D20" s="58">
        <v>0.35</v>
      </c>
      <c r="E20" s="57">
        <f>(C20-C19)*D20</f>
        <v>105000</v>
      </c>
      <c r="F20" s="57">
        <f t="shared" si="1"/>
        <v>150689.5</v>
      </c>
      <c r="G20" s="59">
        <f t="shared" si="0"/>
        <v>-24310.5</v>
      </c>
      <c r="H20" s="49"/>
      <c r="I20" s="56">
        <v>200000</v>
      </c>
      <c r="J20" s="57">
        <v>500000</v>
      </c>
      <c r="K20" s="58">
        <v>0.35</v>
      </c>
      <c r="L20" s="57">
        <f>(J20-J19)*K20</f>
        <v>105000</v>
      </c>
      <c r="M20" s="57">
        <f t="shared" si="2"/>
        <v>150689.5</v>
      </c>
      <c r="N20" s="59">
        <f t="shared" si="3"/>
        <v>-24310.5</v>
      </c>
      <c r="O20" s="49"/>
    </row>
    <row r="21" spans="1:15" ht="17.25" thickBot="1" x14ac:dyDescent="0.35">
      <c r="A21" s="49"/>
      <c r="B21" s="64">
        <v>500000</v>
      </c>
      <c r="C21" s="65"/>
      <c r="D21" s="66">
        <v>0.37</v>
      </c>
      <c r="E21" s="65"/>
      <c r="F21" s="65">
        <f t="shared" si="1"/>
        <v>150689.5</v>
      </c>
      <c r="G21" s="67">
        <f t="shared" si="0"/>
        <v>-34310.5</v>
      </c>
      <c r="H21" s="49"/>
      <c r="I21" s="64">
        <v>500000</v>
      </c>
      <c r="J21" s="65"/>
      <c r="K21" s="66">
        <v>0.37</v>
      </c>
      <c r="L21" s="65"/>
      <c r="M21" s="65">
        <f t="shared" si="2"/>
        <v>150689.5</v>
      </c>
      <c r="N21" s="67">
        <f t="shared" si="3"/>
        <v>-34310.5</v>
      </c>
      <c r="O21" s="49"/>
    </row>
    <row r="22" spans="1:15" x14ac:dyDescent="0.3">
      <c r="A22" s="49"/>
      <c r="B22" s="49"/>
      <c r="C22" s="49"/>
      <c r="D22" s="49"/>
      <c r="E22" s="49"/>
      <c r="F22" s="49"/>
      <c r="G22" s="49"/>
      <c r="H22" s="49"/>
      <c r="I22" s="49"/>
      <c r="J22" s="49"/>
      <c r="K22" s="49"/>
      <c r="L22" s="49"/>
      <c r="M22" s="49"/>
      <c r="N22" s="49"/>
      <c r="O22" s="49"/>
    </row>
    <row r="23" spans="1:15" ht="17.25" thickBot="1" x14ac:dyDescent="0.35">
      <c r="A23" s="49"/>
      <c r="B23" s="49"/>
      <c r="C23" s="49"/>
      <c r="D23" s="49"/>
      <c r="E23" s="49"/>
      <c r="F23" s="49"/>
      <c r="G23" s="49"/>
      <c r="H23" s="49"/>
      <c r="I23" s="49"/>
      <c r="J23" s="49"/>
      <c r="K23" s="49"/>
      <c r="L23" s="49"/>
      <c r="M23" s="49"/>
      <c r="N23" s="49"/>
      <c r="O23" s="49"/>
    </row>
    <row r="24" spans="1:15" ht="17.25" thickBot="1" x14ac:dyDescent="0.35">
      <c r="A24" s="49"/>
      <c r="B24" s="129" t="s">
        <v>77</v>
      </c>
      <c r="C24" s="130"/>
      <c r="D24" s="130"/>
      <c r="E24" s="130"/>
      <c r="F24" s="130"/>
      <c r="G24" s="131"/>
      <c r="H24" s="49"/>
      <c r="I24" s="129" t="s">
        <v>77</v>
      </c>
      <c r="J24" s="130"/>
      <c r="K24" s="130"/>
      <c r="L24" s="130"/>
      <c r="M24" s="130"/>
      <c r="N24" s="131"/>
      <c r="O24" s="49"/>
    </row>
    <row r="25" spans="1:15" ht="66.75" thickBot="1" x14ac:dyDescent="0.35">
      <c r="A25" s="49"/>
      <c r="B25" s="53" t="s">
        <v>71</v>
      </c>
      <c r="C25" s="54" t="s">
        <v>72</v>
      </c>
      <c r="D25" s="54" t="s">
        <v>73</v>
      </c>
      <c r="E25" s="55" t="s">
        <v>74</v>
      </c>
      <c r="F25" s="54" t="s">
        <v>75</v>
      </c>
      <c r="G25" s="54" t="s">
        <v>76</v>
      </c>
      <c r="H25" s="49"/>
      <c r="I25" s="53" t="s">
        <v>71</v>
      </c>
      <c r="J25" s="54" t="s">
        <v>72</v>
      </c>
      <c r="K25" s="54" t="s">
        <v>73</v>
      </c>
      <c r="L25" s="55" t="s">
        <v>74</v>
      </c>
      <c r="M25" s="54" t="s">
        <v>75</v>
      </c>
      <c r="N25" s="54" t="s">
        <v>76</v>
      </c>
      <c r="O25" s="49"/>
    </row>
    <row r="26" spans="1:15" x14ac:dyDescent="0.3">
      <c r="A26" s="49"/>
      <c r="B26" s="60">
        <v>0</v>
      </c>
      <c r="C26" s="61">
        <v>19050</v>
      </c>
      <c r="D26" s="62">
        <v>0.1</v>
      </c>
      <c r="E26" s="61">
        <f>D26*C26</f>
        <v>1905</v>
      </c>
      <c r="F26" s="61">
        <f>E26</f>
        <v>1905</v>
      </c>
      <c r="G26" s="63">
        <f>($C$10*D26)</f>
        <v>0</v>
      </c>
      <c r="H26" s="49"/>
      <c r="I26" s="60">
        <v>0</v>
      </c>
      <c r="J26" s="61">
        <v>19050</v>
      </c>
      <c r="K26" s="62">
        <v>0.1</v>
      </c>
      <c r="L26" s="61">
        <f>K26*J26</f>
        <v>1905</v>
      </c>
      <c r="M26" s="61">
        <f>L26</f>
        <v>1905</v>
      </c>
      <c r="N26" s="63">
        <f>($J$10*K26)</f>
        <v>0</v>
      </c>
      <c r="O26" s="49"/>
    </row>
    <row r="27" spans="1:15" x14ac:dyDescent="0.3">
      <c r="A27" s="49"/>
      <c r="B27" s="56">
        <v>19050</v>
      </c>
      <c r="C27" s="57">
        <v>77400</v>
      </c>
      <c r="D27" s="58">
        <v>0.12</v>
      </c>
      <c r="E27" s="57">
        <f>(C27-C26)*D27</f>
        <v>7002</v>
      </c>
      <c r="F27" s="57">
        <f>F26+E27</f>
        <v>8907</v>
      </c>
      <c r="G27" s="59">
        <f t="shared" ref="G27:G32" si="4">(($C$10-C26)*D27)+F26</f>
        <v>-381</v>
      </c>
      <c r="H27" s="49"/>
      <c r="I27" s="56">
        <v>19050</v>
      </c>
      <c r="J27" s="57">
        <v>77400</v>
      </c>
      <c r="K27" s="58">
        <v>0.12</v>
      </c>
      <c r="L27" s="57">
        <f>(J27-J26)*K27</f>
        <v>7002</v>
      </c>
      <c r="M27" s="57">
        <f>M26+L27</f>
        <v>8907</v>
      </c>
      <c r="N27" s="59">
        <f>(($J$10-J26)*K27)+M26</f>
        <v>-381</v>
      </c>
      <c r="O27" s="49"/>
    </row>
    <row r="28" spans="1:15" x14ac:dyDescent="0.3">
      <c r="A28" s="49"/>
      <c r="B28" s="56">
        <v>77400</v>
      </c>
      <c r="C28" s="57">
        <v>165000</v>
      </c>
      <c r="D28" s="58">
        <v>0.22</v>
      </c>
      <c r="E28" s="57">
        <f>(C28-C27)*D28</f>
        <v>19272</v>
      </c>
      <c r="F28" s="57">
        <f t="shared" ref="F28:F32" si="5">F27+E28</f>
        <v>28179</v>
      </c>
      <c r="G28" s="59">
        <f t="shared" si="4"/>
        <v>-8121</v>
      </c>
      <c r="H28" s="49"/>
      <c r="I28" s="56">
        <v>77400</v>
      </c>
      <c r="J28" s="57">
        <v>165000</v>
      </c>
      <c r="K28" s="58">
        <v>0.22</v>
      </c>
      <c r="L28" s="57">
        <f>(J28-J27)*K28</f>
        <v>19272</v>
      </c>
      <c r="M28" s="57">
        <f t="shared" ref="M28:M32" si="6">M27+L28</f>
        <v>28179</v>
      </c>
      <c r="N28" s="59">
        <f t="shared" ref="N28:N32" si="7">(($J$10-J27)*K28)+M27</f>
        <v>-8121</v>
      </c>
      <c r="O28" s="49"/>
    </row>
    <row r="29" spans="1:15" x14ac:dyDescent="0.3">
      <c r="A29" s="49"/>
      <c r="B29" s="56">
        <v>165000</v>
      </c>
      <c r="C29" s="57">
        <v>315000</v>
      </c>
      <c r="D29" s="58">
        <v>0.24</v>
      </c>
      <c r="E29" s="57">
        <f>(C29-C28)*D29</f>
        <v>36000</v>
      </c>
      <c r="F29" s="57">
        <f t="shared" si="5"/>
        <v>64179</v>
      </c>
      <c r="G29" s="59">
        <f t="shared" si="4"/>
        <v>-11421</v>
      </c>
      <c r="H29" s="49"/>
      <c r="I29" s="56">
        <v>165000</v>
      </c>
      <c r="J29" s="57">
        <v>315000</v>
      </c>
      <c r="K29" s="58">
        <v>0.24</v>
      </c>
      <c r="L29" s="57">
        <f>(J29-J28)*K29</f>
        <v>36000</v>
      </c>
      <c r="M29" s="57">
        <f t="shared" si="6"/>
        <v>64179</v>
      </c>
      <c r="N29" s="59">
        <f t="shared" si="7"/>
        <v>-11421</v>
      </c>
      <c r="O29" s="49"/>
    </row>
    <row r="30" spans="1:15" x14ac:dyDescent="0.3">
      <c r="A30" s="49"/>
      <c r="B30" s="56">
        <v>315000</v>
      </c>
      <c r="C30" s="57">
        <v>400000</v>
      </c>
      <c r="D30" s="58">
        <v>0.32</v>
      </c>
      <c r="E30" s="57">
        <f>(C30-C29)*D30</f>
        <v>27200</v>
      </c>
      <c r="F30" s="57">
        <f t="shared" si="5"/>
        <v>91379</v>
      </c>
      <c r="G30" s="59">
        <f t="shared" si="4"/>
        <v>-36621</v>
      </c>
      <c r="H30" s="49"/>
      <c r="I30" s="56">
        <v>315000</v>
      </c>
      <c r="J30" s="57">
        <v>400000</v>
      </c>
      <c r="K30" s="58">
        <v>0.32</v>
      </c>
      <c r="L30" s="57">
        <f>(J30-J29)*K30</f>
        <v>27200</v>
      </c>
      <c r="M30" s="57">
        <f t="shared" si="6"/>
        <v>91379</v>
      </c>
      <c r="N30" s="59">
        <f t="shared" si="7"/>
        <v>-36621</v>
      </c>
      <c r="O30" s="49"/>
    </row>
    <row r="31" spans="1:15" x14ac:dyDescent="0.3">
      <c r="A31" s="49"/>
      <c r="B31" s="56">
        <v>400000</v>
      </c>
      <c r="C31" s="57">
        <v>600000</v>
      </c>
      <c r="D31" s="58">
        <v>0.35</v>
      </c>
      <c r="E31" s="57">
        <f>(C31-C30)*D31</f>
        <v>70000</v>
      </c>
      <c r="F31" s="57">
        <f t="shared" si="5"/>
        <v>161379</v>
      </c>
      <c r="G31" s="59">
        <f t="shared" si="4"/>
        <v>-48621</v>
      </c>
      <c r="H31" s="49"/>
      <c r="I31" s="56">
        <v>400000</v>
      </c>
      <c r="J31" s="57">
        <v>600000</v>
      </c>
      <c r="K31" s="58">
        <v>0.35</v>
      </c>
      <c r="L31" s="57">
        <f>(J31-J30)*K31</f>
        <v>70000</v>
      </c>
      <c r="M31" s="57">
        <f t="shared" si="6"/>
        <v>161379</v>
      </c>
      <c r="N31" s="59">
        <f t="shared" si="7"/>
        <v>-48621</v>
      </c>
      <c r="O31" s="49"/>
    </row>
    <row r="32" spans="1:15" ht="17.25" thickBot="1" x14ac:dyDescent="0.35">
      <c r="A32" s="49"/>
      <c r="B32" s="64">
        <v>600000</v>
      </c>
      <c r="C32" s="65"/>
      <c r="D32" s="66">
        <v>0.37</v>
      </c>
      <c r="E32" s="65"/>
      <c r="F32" s="65">
        <f t="shared" si="5"/>
        <v>161379</v>
      </c>
      <c r="G32" s="67">
        <f t="shared" si="4"/>
        <v>-60621</v>
      </c>
      <c r="H32" s="49"/>
      <c r="I32" s="64">
        <v>600000</v>
      </c>
      <c r="J32" s="65"/>
      <c r="K32" s="66">
        <v>0.37</v>
      </c>
      <c r="L32" s="65"/>
      <c r="M32" s="65">
        <f t="shared" si="6"/>
        <v>161379</v>
      </c>
      <c r="N32" s="67">
        <f t="shared" si="7"/>
        <v>-60621</v>
      </c>
      <c r="O32" s="49"/>
    </row>
    <row r="34" spans="2:14" ht="17.25" thickBot="1" x14ac:dyDescent="0.35"/>
    <row r="35" spans="2:14" ht="17.25" thickBot="1" x14ac:dyDescent="0.35">
      <c r="B35" s="129" t="s">
        <v>85</v>
      </c>
      <c r="C35" s="130"/>
      <c r="D35" s="130"/>
      <c r="E35" s="130"/>
      <c r="F35" s="130"/>
      <c r="G35" s="131"/>
      <c r="H35" s="49"/>
      <c r="I35" s="129" t="s">
        <v>85</v>
      </c>
      <c r="J35" s="130"/>
      <c r="K35" s="130"/>
      <c r="L35" s="130"/>
      <c r="M35" s="130"/>
      <c r="N35" s="131"/>
    </row>
    <row r="36" spans="2:14" ht="66.75" thickBot="1" x14ac:dyDescent="0.35">
      <c r="B36" s="53" t="s">
        <v>71</v>
      </c>
      <c r="C36" s="54" t="s">
        <v>72</v>
      </c>
      <c r="D36" s="54" t="s">
        <v>73</v>
      </c>
      <c r="E36" s="55" t="s">
        <v>74</v>
      </c>
      <c r="F36" s="54" t="s">
        <v>75</v>
      </c>
      <c r="G36" s="54" t="s">
        <v>76</v>
      </c>
      <c r="H36" s="49"/>
      <c r="I36" s="53" t="s">
        <v>71</v>
      </c>
      <c r="J36" s="54" t="s">
        <v>72</v>
      </c>
      <c r="K36" s="54" t="s">
        <v>73</v>
      </c>
      <c r="L36" s="55" t="s">
        <v>74</v>
      </c>
      <c r="M36" s="54" t="s">
        <v>75</v>
      </c>
      <c r="N36" s="54" t="s">
        <v>76</v>
      </c>
    </row>
    <row r="37" spans="2:14" x14ac:dyDescent="0.3">
      <c r="B37" s="60">
        <v>0</v>
      </c>
      <c r="C37" s="61">
        <v>2550</v>
      </c>
      <c r="D37" s="62">
        <v>0.1</v>
      </c>
      <c r="E37" s="61">
        <f>D37*C37</f>
        <v>255</v>
      </c>
      <c r="F37" s="61">
        <f>E37</f>
        <v>255</v>
      </c>
      <c r="G37" s="63">
        <f>($C$10*D37)</f>
        <v>0</v>
      </c>
      <c r="H37" s="49"/>
      <c r="I37" s="60">
        <v>0</v>
      </c>
      <c r="J37" s="61">
        <v>2550</v>
      </c>
      <c r="K37" s="62">
        <v>0.1</v>
      </c>
      <c r="L37" s="61">
        <f>K37*J37</f>
        <v>255</v>
      </c>
      <c r="M37" s="61">
        <f>L37</f>
        <v>255</v>
      </c>
      <c r="N37" s="63">
        <f>($J$10*K37)</f>
        <v>0</v>
      </c>
    </row>
    <row r="38" spans="2:14" x14ac:dyDescent="0.3">
      <c r="B38" s="56">
        <v>2550</v>
      </c>
      <c r="C38" s="57">
        <v>9150</v>
      </c>
      <c r="D38" s="58">
        <v>0.24</v>
      </c>
      <c r="E38" s="57">
        <f>(C38-C37)*D38</f>
        <v>1584</v>
      </c>
      <c r="F38" s="57">
        <f>F37+E38</f>
        <v>1839</v>
      </c>
      <c r="G38" s="59">
        <f t="shared" ref="G38:G40" si="8">(($C$10-C37)*D38)+F37</f>
        <v>-357</v>
      </c>
      <c r="H38" s="49"/>
      <c r="I38" s="56">
        <v>2550</v>
      </c>
      <c r="J38" s="57">
        <v>9150</v>
      </c>
      <c r="K38" s="58">
        <v>0.24</v>
      </c>
      <c r="L38" s="57">
        <f>(J38-J37)*K38</f>
        <v>1584</v>
      </c>
      <c r="M38" s="57">
        <f>M37+L38</f>
        <v>1839</v>
      </c>
      <c r="N38" s="59">
        <f>(($J$10-J37)*K38)+M37</f>
        <v>-357</v>
      </c>
    </row>
    <row r="39" spans="2:14" x14ac:dyDescent="0.3">
      <c r="B39" s="56">
        <v>9150</v>
      </c>
      <c r="C39" s="57">
        <v>12500</v>
      </c>
      <c r="D39" s="58">
        <v>0.35</v>
      </c>
      <c r="E39" s="57">
        <f>(C39-C38)*D39</f>
        <v>1172.5</v>
      </c>
      <c r="F39" s="57">
        <f t="shared" ref="F39:F40" si="9">F38+E39</f>
        <v>3011.5</v>
      </c>
      <c r="G39" s="59">
        <f t="shared" si="8"/>
        <v>-1363.5</v>
      </c>
      <c r="H39" s="49"/>
      <c r="I39" s="56">
        <v>9150</v>
      </c>
      <c r="J39" s="57">
        <v>12500</v>
      </c>
      <c r="K39" s="58">
        <v>0.35</v>
      </c>
      <c r="L39" s="57">
        <f>(J39-J38)*K39</f>
        <v>1172.5</v>
      </c>
      <c r="M39" s="57">
        <f t="shared" ref="M39:M40" si="10">M38+L39</f>
        <v>3011.5</v>
      </c>
      <c r="N39" s="59">
        <f>(($J$10-J38)*K39)+M38</f>
        <v>-1363.5</v>
      </c>
    </row>
    <row r="40" spans="2:14" ht="17.25" thickBot="1" x14ac:dyDescent="0.35">
      <c r="B40" s="64">
        <v>12500</v>
      </c>
      <c r="C40" s="65"/>
      <c r="D40" s="66">
        <v>0.37</v>
      </c>
      <c r="E40" s="65"/>
      <c r="F40" s="65">
        <f t="shared" si="9"/>
        <v>3011.5</v>
      </c>
      <c r="G40" s="67">
        <f t="shared" si="8"/>
        <v>-1613.5</v>
      </c>
      <c r="H40" s="49"/>
      <c r="I40" s="64">
        <v>12500</v>
      </c>
      <c r="J40" s="65"/>
      <c r="K40" s="66">
        <v>0.37</v>
      </c>
      <c r="L40" s="65"/>
      <c r="M40" s="65">
        <f t="shared" si="10"/>
        <v>3011.5</v>
      </c>
      <c r="N40" s="67">
        <f>(($J$10-J39)*K40)+M39</f>
        <v>-1613.5</v>
      </c>
    </row>
  </sheetData>
  <sheetProtection algorithmName="SHA-512" hashValue="1jzDSjER22GxGOSafYuY/97kjnMIusxEQBr1miGuiz9x9G+CGJG+RYDJ7OuYEDra6QcKS6+fJeFG1fzIhPl7nQ==" saltValue="0/rc4+AzMyhwofnG7xgLuQ==" spinCount="100000" sheet="1" objects="1" scenarios="1"/>
  <mergeCells count="6">
    <mergeCell ref="B13:G13"/>
    <mergeCell ref="B24:G24"/>
    <mergeCell ref="I13:N13"/>
    <mergeCell ref="I24:N24"/>
    <mergeCell ref="B35:G35"/>
    <mergeCell ref="I35:N35"/>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Instructions &amp; Inputs Page</vt:lpstr>
      <vt:lpstr>PTB's</vt:lpstr>
      <vt:lpstr>Tax Tables</vt:lpstr>
      <vt:lpstr>'Instructions &amp; Inputs Page'!Print_Area</vt:lpstr>
      <vt:lpstr>'PTB''s'!Print_Area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Jim</dc:creator>
  <cp:lastModifiedBy>James</cp:lastModifiedBy>
  <cp:lastPrinted>2018-03-13T21:03:30Z</cp:lastPrinted>
  <dcterms:created xsi:type="dcterms:W3CDTF">2018-01-21T20:04:41Z</dcterms:created>
  <dcterms:modified xsi:type="dcterms:W3CDTF">2018-03-15T17:13:36Z</dcterms:modified>
</cp:coreProperties>
</file>